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2"/>
  </bookViews>
  <sheets>
    <sheet name="LABORATOARE SANGE" sheetId="1" r:id="rId1"/>
    <sheet name="RADIOLOGIE" sheetId="2" r:id="rId2"/>
    <sheet name="RECUPERARE" sheetId="3" r:id="rId3"/>
  </sheets>
  <externalReferences>
    <externalReference r:id="rId6"/>
  </externalReferences>
  <definedNames>
    <definedName name="_xlnm.Print_Area" localSheetId="1">'RADIOLOGIE'!$A$1:$U$203</definedName>
    <definedName name="_xlnm.Print_Area" localSheetId="2">'RECUPERARE'!$A$1:$S$55</definedName>
  </definedNames>
  <calcPr fullCalcOnLoad="1"/>
</workbook>
</file>

<file path=xl/sharedStrings.xml><?xml version="1.0" encoding="utf-8"?>
<sst xmlns="http://schemas.openxmlformats.org/spreadsheetml/2006/main" count="388" uniqueCount="183">
  <si>
    <t xml:space="preserve">NOTA DE FUNDAMENTARE PRIVIND SITUATIA VALORILOR CONTRACTELOR PENTRU SERVICII MEDICALE PARACLINICE - ANALIZE DE MEDICALE         </t>
  </si>
  <si>
    <t xml:space="preserve"> PE ANUL 2016  LA DATA DE 01,01,2017</t>
  </si>
  <si>
    <t>DENUMIRE</t>
  </si>
  <si>
    <t>IAN
REALIZAT</t>
  </si>
  <si>
    <t>FEBR
REALIZAT</t>
  </si>
  <si>
    <t>MART
REALIZAT</t>
  </si>
  <si>
    <t>TRIM I</t>
  </si>
  <si>
    <t>APRILIE
REALIZAT</t>
  </si>
  <si>
    <t>MAI
REALIZAT</t>
  </si>
  <si>
    <t>IUNIE
REALIZAT</t>
  </si>
  <si>
    <t>TRIM II</t>
  </si>
  <si>
    <t>IUL
REALIZAT</t>
  </si>
  <si>
    <t>AUG
REALIZAT</t>
  </si>
  <si>
    <t>SEPT
REALIZAT</t>
  </si>
  <si>
    <t>TRIM III</t>
  </si>
  <si>
    <t>OCT
REALIZAT</t>
  </si>
  <si>
    <t>NOV
REALIZAT</t>
  </si>
  <si>
    <t xml:space="preserve">DEC
</t>
  </si>
  <si>
    <t>TRIM IV</t>
  </si>
  <si>
    <t>TOTAL</t>
  </si>
  <si>
    <t>SC CENTROMEDICA 2000 SRL</t>
  </si>
  <si>
    <t>SC CLINICA SANTE  SRL</t>
  </si>
  <si>
    <t>CMIS DR. ALBU ADRIANA</t>
  </si>
  <si>
    <t>SC MAT CORD BIOMEDICA SRL</t>
  </si>
  <si>
    <t>SC MEDICAL SAN BIOS SRL</t>
  </si>
  <si>
    <t>SC ROMAR DIAGNOSTIC SRL</t>
  </si>
  <si>
    <t>SC CENTRU MEDICAL MEDINVEST SRL</t>
  </si>
  <si>
    <t>SC MEDCENTER  SRL</t>
  </si>
  <si>
    <t>SPITALUL MUN RM SARAT</t>
  </si>
  <si>
    <t>SPITALUL SAPOCA</t>
  </si>
  <si>
    <t>SC OVIDIUS SRL</t>
  </si>
  <si>
    <t xml:space="preserve">SC REAL MEDICAL </t>
  </si>
  <si>
    <t>SC IDS LABORATORIES SRL punct de lucru Buzau</t>
  </si>
  <si>
    <t>TOTAL ANALIZE SANGE</t>
  </si>
  <si>
    <t>SPITALUL JUD BUZAU HISTO</t>
  </si>
  <si>
    <t>TOTAL HISTOPATOLOGIE</t>
  </si>
  <si>
    <t>INS VICTOR BABES</t>
  </si>
  <si>
    <t>SC DOMINA SANA SRL</t>
  </si>
  <si>
    <t>SC PERSONAL GENETISC SRL</t>
  </si>
  <si>
    <t>TOTAL TESTE IMUNOHISTOCHIMICE</t>
  </si>
  <si>
    <t>TOTAL GENERAL</t>
  </si>
  <si>
    <t xml:space="preserve"> </t>
  </si>
  <si>
    <t>DIRECTOR EXECUTIV RC</t>
  </si>
  <si>
    <t>INTOCMIT,</t>
  </si>
  <si>
    <t>JR. ANGHEL SIMONA</t>
  </si>
  <si>
    <t>EC. LICA LOREDANA</t>
  </si>
  <si>
    <t xml:space="preserve">NOTA DE FUNDAMENTARE PRIVIND SITUATIA CONTRACTELOR PENTRU SERVICII MEDICALE PARACLINICE - ANALIZE DE MEDICALE         </t>
  </si>
  <si>
    <t>ECONOMIILE LUNII NOIEMBRIE  2016</t>
  </si>
  <si>
    <t>NOIEMBRIE
CONTRACTAT</t>
  </si>
  <si>
    <t>NOIEMBRIE
REALIZAT</t>
  </si>
  <si>
    <t>DIFERENTA PANA IN 10%</t>
  </si>
  <si>
    <t xml:space="preserve">ECONOMII </t>
  </si>
  <si>
    <t>IMPARTIRE 
ECONOMII</t>
  </si>
  <si>
    <t>DECEMBRIE
CONTRACTAT</t>
  </si>
  <si>
    <t>DECEMBRIE
CONTRACTAT LA 
DATA 19,12,2016</t>
  </si>
  <si>
    <t>SC  CENTRU MEDICAL OVIDIUS SRL</t>
  </si>
  <si>
    <t>SC PERSONAL GENETICS SRL</t>
  </si>
  <si>
    <t>VALORI REALIZATE</t>
  </si>
  <si>
    <t>DENUMIRE FURNIZOR</t>
  </si>
  <si>
    <t>IAN</t>
  </si>
  <si>
    <t>FEB</t>
  </si>
  <si>
    <t>MART</t>
  </si>
  <si>
    <t>APRILIE</t>
  </si>
  <si>
    <t>MAI</t>
  </si>
  <si>
    <t>IUNIE</t>
  </si>
  <si>
    <t>IULIE</t>
  </si>
  <si>
    <t>AUGUST</t>
  </si>
  <si>
    <t>SEPT</t>
  </si>
  <si>
    <t>OCT</t>
  </si>
  <si>
    <t>NOV</t>
  </si>
  <si>
    <t>DEC</t>
  </si>
  <si>
    <t>MEDIA 
LUNARA</t>
  </si>
  <si>
    <t>PROCENT</t>
  </si>
  <si>
    <t xml:space="preserve">SC IDS LABORATORIES SRL </t>
  </si>
  <si>
    <t>TOTAL LABORATOR</t>
  </si>
  <si>
    <t>TOTAL HISTO</t>
  </si>
  <si>
    <t>lab</t>
  </si>
  <si>
    <t>histo</t>
  </si>
  <si>
    <t xml:space="preserve">NOTA DE FUNDAMENTARE PRIVIND SITUATIA VALORILOR CONTRACTELOR PENTRU SERVICII MEDICALE PARACLINICE - RADIOLOGIE    </t>
  </si>
  <si>
    <t xml:space="preserve"> PE TRIM I 2017</t>
  </si>
  <si>
    <t>NR.
CRT.</t>
  </si>
  <si>
    <t>DENUMIRE FURNIZORI</t>
  </si>
  <si>
    <t>IANUARIE
REALIZAT</t>
  </si>
  <si>
    <t>SEP
REALIZAT</t>
  </si>
  <si>
    <t>SC MEDICOM`94 SRL</t>
  </si>
  <si>
    <t>SC RMN CENTRU DE IMAGISTICA SRL</t>
  </si>
  <si>
    <t>SC RAD ELEN SRL</t>
  </si>
  <si>
    <t>SC RAZEDENT SRL</t>
  </si>
  <si>
    <t>SPITALUL SF SAVA</t>
  </si>
  <si>
    <t>SPITALUL MUNICIPAL RM SARAT</t>
  </si>
  <si>
    <t>SPITALUL CFR GALATI 
SECTIE EXTERIOARA BUZAU</t>
  </si>
  <si>
    <t>TOTAL FURNIZORI LOCALI</t>
  </si>
  <si>
    <t>SC HIPERDIA SRL</t>
  </si>
  <si>
    <t>SC MATE FIN SRL</t>
  </si>
  <si>
    <t>SC AFFIDEA ROMANIA SRL</t>
  </si>
  <si>
    <t>TOTAL FURNIZORI DIN ALT JUDET</t>
  </si>
  <si>
    <t>SC ECOMED SRL</t>
  </si>
  <si>
    <t>CMI DR STEFANESCU C</t>
  </si>
  <si>
    <t>SC MEDINTERN SRL  ECO</t>
  </si>
  <si>
    <t>SC AIVA INTERMEDIS SRL</t>
  </si>
  <si>
    <t>SPITALUL CFR GALAT 
SECTIE EXTERIOARA BUZAU</t>
  </si>
  <si>
    <t>TOTAL FURNIZORI ECO+BIOIM CLINICE</t>
  </si>
  <si>
    <t>SC EAM CONSMED SRL</t>
  </si>
  <si>
    <t>SC ANIMED SRL</t>
  </si>
  <si>
    <t>CMI DR SEPTAR NICOLETA</t>
  </si>
  <si>
    <t>CMI DR. STOICA NICOLETA</t>
  </si>
  <si>
    <t>CMI DR. CONSTANTINESCU SIMONA</t>
  </si>
  <si>
    <t>CMI DR. MARINESCU ANCA</t>
  </si>
  <si>
    <t>CMI DR. CURCA DUMITRACHE ECATERINA</t>
  </si>
  <si>
    <t>SC MEDIRA SANUM SRL</t>
  </si>
  <si>
    <t>CMI DR. SIMACHE DORINA GINA</t>
  </si>
  <si>
    <t>SC AVICENA SRL</t>
  </si>
  <si>
    <t>SC DOCTOR BUN SRL</t>
  </si>
  <si>
    <t>SC LEONTE MED SRL</t>
  </si>
  <si>
    <t>TOTAL FURNIZORI ECOGRAFII MF</t>
  </si>
  <si>
    <t>TOTAL RADIOLOGIE</t>
  </si>
  <si>
    <t>SPITALE</t>
  </si>
  <si>
    <t>GRESIT</t>
  </si>
  <si>
    <t xml:space="preserve">SPITALUL MUNICIPAL RM SARAT </t>
  </si>
  <si>
    <t>SPITALULU JUDETEAN DE URGENTA BUZAU</t>
  </si>
  <si>
    <t>DIRECTOR EXECUTIV RF</t>
  </si>
  <si>
    <t>MODIFICARE PUNCTAJE</t>
  </si>
  <si>
    <t>SPITALUL JUDETEAN DE URGENTA BUZAU</t>
  </si>
  <si>
    <t>NOTA DE FUNDAMENTARE PRIVIND SERVICIILE MEDICALE PARACLINICE RADIOLOGICE  PRIVIND  ECONOMIILE  LUNII   - NOIEMBRIE  2016</t>
  </si>
  <si>
    <t>decembrie
CONTRACTAT</t>
  </si>
  <si>
    <t>decembrie previzionat a se 
REALIZA</t>
  </si>
  <si>
    <t xml:space="preserve">DEPASIRE
IN MAXIM 10%
</t>
  </si>
  <si>
    <t>SPITALUL JUD DE URG BUZAU</t>
  </si>
  <si>
    <t>SC DR STEFANESCU C</t>
  </si>
  <si>
    <r>
      <t xml:space="preserve">SC MEDINTERN SRL  </t>
    </r>
    <r>
      <rPr>
        <b/>
        <sz val="14"/>
        <rFont val="Arial"/>
        <family val="2"/>
      </rPr>
      <t>ECO</t>
    </r>
  </si>
  <si>
    <t>CMI DR. IVAN ADRIAN</t>
  </si>
  <si>
    <t>SC MEDIRA SAN SRL</t>
  </si>
  <si>
    <t>NR
CRT</t>
  </si>
  <si>
    <t>MARTIE</t>
  </si>
  <si>
    <t>AUG</t>
  </si>
  <si>
    <t>SEP</t>
  </si>
  <si>
    <t>MEDIA
LUNARA</t>
  </si>
  <si>
    <t>PRO
CENT</t>
  </si>
  <si>
    <t>SC MEDICOM `94 SRL</t>
  </si>
  <si>
    <t xml:space="preserve">SC RMN CENTRUL DE IMAGISTICA </t>
  </si>
  <si>
    <t>SC HIPERDIA SA</t>
  </si>
  <si>
    <t>SC MATE FIN MEDICAL SRL</t>
  </si>
  <si>
    <t>TOTAL RADIOLOGIE LOCAL</t>
  </si>
  <si>
    <t>TOTAL FURNIZORI DIN ALT JUD</t>
  </si>
  <si>
    <t>SC DR. STEFANESCU C. SRL</t>
  </si>
  <si>
    <t>SC MEDINTERN SRL DR. PRICOP  ECOGRA</t>
  </si>
  <si>
    <t>SC MAT CORD BIOMEDICA</t>
  </si>
  <si>
    <t>TOTAL ECOGRAFII</t>
  </si>
  <si>
    <t>TOTAL RADIOLOGIE (RAD+ECO)</t>
  </si>
  <si>
    <t>TOTAL RADIOLOGIE DIN ALT JUDET</t>
  </si>
  <si>
    <t>NOTA DE FUNDAMENTARE PRIVIND VALOAREA DE CONTRACT  PENTRU SERVICII MEDICALE</t>
  </si>
  <si>
    <t xml:space="preserve">                          REABILITARE AN IULIE 2017 01,01,2017</t>
  </si>
  <si>
    <t>NR.
CRT</t>
  </si>
  <si>
    <t>DENUMIRE
 FURNIZORI</t>
  </si>
  <si>
    <t xml:space="preserve">IANUARIE
</t>
  </si>
  <si>
    <t xml:space="preserve">FEBRUARIE
</t>
  </si>
  <si>
    <t xml:space="preserve">MARTIE
</t>
  </si>
  <si>
    <t xml:space="preserve">APRILIE
</t>
  </si>
  <si>
    <t xml:space="preserve">MAI
</t>
  </si>
  <si>
    <t xml:space="preserve">IUNIE
</t>
  </si>
  <si>
    <t xml:space="preserve">IUL
</t>
  </si>
  <si>
    <t xml:space="preserve">AUG
</t>
  </si>
  <si>
    <t xml:space="preserve">SEP
</t>
  </si>
  <si>
    <t xml:space="preserve">OCT
</t>
  </si>
  <si>
    <t xml:space="preserve">NOV
</t>
  </si>
  <si>
    <t xml:space="preserve">TRIM IV </t>
  </si>
  <si>
    <t>SC TBRCM SA</t>
  </si>
  <si>
    <t>SC MONTEORU SA</t>
  </si>
  <si>
    <t>SC FIZIOTERAPIA SRL</t>
  </si>
  <si>
    <t>CMI DR. ILIOU CRISTINA</t>
  </si>
  <si>
    <t>CMI DR. DINU LUMINITA</t>
  </si>
  <si>
    <t>CMI DR. BOJOC
STOENESCU VIOREL</t>
  </si>
  <si>
    <t>SC CENTRUL MEDICAL OVIDIUS SRL</t>
  </si>
  <si>
    <t>DIRECTOR EXEC. DIRECTIA RELATII CONTRACTUALE</t>
  </si>
  <si>
    <t>INTOCMIT</t>
  </si>
  <si>
    <t>DENUMIRE 
FURNIZORI</t>
  </si>
  <si>
    <t>ECONOMII
NOIEMBRIE</t>
  </si>
  <si>
    <t>ECONOMII 
IMPARTITE</t>
  </si>
  <si>
    <t>DECEMBRIE</t>
  </si>
  <si>
    <t>DECEMBRIE
CU ECOMONII</t>
  </si>
  <si>
    <t>CMI DR. ILIOIU CRISTINA</t>
  </si>
  <si>
    <t>CMI DR. BOJOC STOENESCU VIOREL</t>
  </si>
  <si>
    <t>SPITALUL JUDETEAN BUZAU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</si>
</sst>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2">
    <font>
      <sz val="12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FC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1FAE6"/>
        <bgColor indexed="64"/>
      </patternFill>
    </fill>
    <fill>
      <patternFill patternType="solid">
        <fgColor rgb="FFD5FCE7"/>
        <bgColor indexed="64"/>
      </patternFill>
    </fill>
    <fill>
      <patternFill patternType="solid">
        <fgColor rgb="FFCAFDCF"/>
        <bgColor indexed="64"/>
      </patternFill>
    </fill>
    <fill>
      <patternFill patternType="solid">
        <fgColor rgb="FFEFFB8F"/>
        <bgColor indexed="64"/>
      </patternFill>
    </fill>
    <fill>
      <patternFill patternType="solid">
        <fgColor rgb="FFEBEA82"/>
        <bgColor indexed="64"/>
      </patternFill>
    </fill>
    <fill>
      <patternFill patternType="solid">
        <fgColor rgb="FFC4FAAE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/>
      <top/>
      <bottom style="thin"/>
    </border>
    <border>
      <left style="thin"/>
      <right>
        <color indexed="63"/>
      </right>
      <top style="medium"/>
      <bottom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0" fillId="3" borderId="1" applyNumberFormat="0" applyAlignment="0" applyProtection="0"/>
    <xf numFmtId="0" fontId="41" fillId="0" borderId="2" applyNumberFormat="0" applyFill="0" applyAlignment="0" applyProtection="0"/>
    <xf numFmtId="0" fontId="19" fillId="4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5" applyNumberFormat="0" applyAlignment="0" applyProtection="0"/>
    <xf numFmtId="0" fontId="43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1" borderId="6" applyNumberFormat="0" applyAlignment="0" applyProtection="0"/>
    <xf numFmtId="0" fontId="39" fillId="12" borderId="0" applyNumberFormat="0" applyBorder="0" applyAlignment="0" applyProtection="0"/>
    <xf numFmtId="0" fontId="53" fillId="1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43" fillId="15" borderId="0" applyNumberFormat="0" applyBorder="0" applyAlignment="0" applyProtection="0"/>
    <xf numFmtId="0" fontId="39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0" applyNumberFormat="0" applyBorder="0" applyAlignment="0" applyProtection="0"/>
    <xf numFmtId="0" fontId="39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9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4" fontId="2" fillId="33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9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3" fillId="35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2" fillId="35" borderId="34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35" borderId="13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2" fillId="35" borderId="36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36" borderId="9" xfId="0" applyFont="1" applyFill="1" applyBorder="1" applyAlignment="1">
      <alignment horizontal="center" wrapText="1"/>
    </xf>
    <xf numFmtId="0" fontId="3" fillId="26" borderId="28" xfId="0" applyFont="1" applyFill="1" applyBorder="1" applyAlignment="1">
      <alignment horizontal="center" wrapText="1"/>
    </xf>
    <xf numFmtId="0" fontId="3" fillId="35" borderId="9" xfId="0" applyFont="1" applyFill="1" applyBorder="1" applyAlignment="1">
      <alignment horizontal="center"/>
    </xf>
    <xf numFmtId="0" fontId="3" fillId="26" borderId="9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2" fillId="26" borderId="9" xfId="0" applyNumberFormat="1" applyFont="1" applyFill="1" applyBorder="1" applyAlignment="1">
      <alignment/>
    </xf>
    <xf numFmtId="4" fontId="2" fillId="26" borderId="9" xfId="0" applyNumberFormat="1" applyFont="1" applyFill="1" applyBorder="1" applyAlignment="1">
      <alignment/>
    </xf>
    <xf numFmtId="4" fontId="3" fillId="37" borderId="25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5" borderId="25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4" fontId="2" fillId="35" borderId="11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4" fontId="2" fillId="35" borderId="29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2" fillId="35" borderId="38" xfId="0" applyNumberFormat="1" applyFont="1" applyFill="1" applyBorder="1" applyAlignment="1">
      <alignment/>
    </xf>
    <xf numFmtId="0" fontId="3" fillId="37" borderId="9" xfId="0" applyFont="1" applyFill="1" applyBorder="1" applyAlignment="1">
      <alignment horizontal="center"/>
    </xf>
    <xf numFmtId="4" fontId="3" fillId="37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2" fillId="26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34" borderId="16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7" fillId="0" borderId="39" xfId="0" applyFont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5" fillId="34" borderId="21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0" fontId="5" fillId="0" borderId="41" xfId="0" applyFont="1" applyBorder="1" applyAlignment="1">
      <alignment vertical="center"/>
    </xf>
    <xf numFmtId="0" fontId="7" fillId="0" borderId="41" xfId="0" applyFont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5" fillId="34" borderId="9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7" fillId="35" borderId="41" xfId="0" applyFont="1" applyFill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5" fillId="0" borderId="42" xfId="0" applyFont="1" applyBorder="1" applyAlignment="1">
      <alignment vertical="center"/>
    </xf>
    <xf numFmtId="0" fontId="7" fillId="35" borderId="42" xfId="0" applyFont="1" applyFill="1" applyBorder="1" applyAlignment="1">
      <alignment wrapText="1"/>
    </xf>
    <xf numFmtId="4" fontId="5" fillId="34" borderId="27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3" borderId="43" xfId="0" applyNumberFormat="1" applyFont="1" applyFill="1" applyBorder="1" applyAlignment="1">
      <alignment/>
    </xf>
    <xf numFmtId="4" fontId="5" fillId="34" borderId="30" xfId="0" applyNumberFormat="1" applyFont="1" applyFill="1" applyBorder="1" applyAlignment="1">
      <alignment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4" fontId="9" fillId="34" borderId="20" xfId="0" applyNumberFormat="1" applyFont="1" applyFill="1" applyBorder="1" applyAlignment="1">
      <alignment/>
    </xf>
    <xf numFmtId="4" fontId="9" fillId="34" borderId="21" xfId="0" applyNumberFormat="1" applyFont="1" applyFill="1" applyBorder="1" applyAlignment="1">
      <alignment/>
    </xf>
    <xf numFmtId="4" fontId="9" fillId="35" borderId="47" xfId="0" applyNumberFormat="1" applyFont="1" applyFill="1" applyBorder="1" applyAlignment="1">
      <alignment/>
    </xf>
    <xf numFmtId="4" fontId="9" fillId="34" borderId="40" xfId="0" applyNumberFormat="1" applyFont="1" applyFill="1" applyBorder="1" applyAlignment="1">
      <alignment/>
    </xf>
    <xf numFmtId="4" fontId="9" fillId="34" borderId="22" xfId="0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5" fillId="34" borderId="9" xfId="0" applyNumberFormat="1" applyFont="1" applyFill="1" applyBorder="1" applyAlignment="1">
      <alignment/>
    </xf>
    <xf numFmtId="0" fontId="5" fillId="0" borderId="49" xfId="0" applyFont="1" applyBorder="1" applyAlignment="1">
      <alignment vertical="center"/>
    </xf>
    <xf numFmtId="0" fontId="7" fillId="0" borderId="50" xfId="0" applyFont="1" applyBorder="1" applyAlignment="1">
      <alignment/>
    </xf>
    <xf numFmtId="4" fontId="5" fillId="34" borderId="51" xfId="0" applyNumberFormat="1" applyFont="1" applyFill="1" applyBorder="1" applyAlignment="1">
      <alignment/>
    </xf>
    <xf numFmtId="4" fontId="5" fillId="34" borderId="52" xfId="0" applyNumberFormat="1" applyFont="1" applyFill="1" applyBorder="1" applyAlignment="1">
      <alignment/>
    </xf>
    <xf numFmtId="4" fontId="5" fillId="34" borderId="53" xfId="0" applyNumberFormat="1" applyFont="1" applyFill="1" applyBorder="1" applyAlignment="1">
      <alignment/>
    </xf>
    <xf numFmtId="4" fontId="6" fillId="34" borderId="52" xfId="0" applyNumberFormat="1" applyFont="1" applyFill="1" applyBorder="1" applyAlignment="1">
      <alignment/>
    </xf>
    <xf numFmtId="0" fontId="5" fillId="0" borderId="54" xfId="0" applyFont="1" applyBorder="1" applyAlignment="1">
      <alignment vertical="center"/>
    </xf>
    <xf numFmtId="0" fontId="8" fillId="0" borderId="54" xfId="0" applyFont="1" applyBorder="1" applyAlignment="1">
      <alignment/>
    </xf>
    <xf numFmtId="4" fontId="9" fillId="35" borderId="55" xfId="0" applyNumberFormat="1" applyFont="1" applyFill="1" applyBorder="1" applyAlignment="1">
      <alignment/>
    </xf>
    <xf numFmtId="4" fontId="9" fillId="35" borderId="56" xfId="0" applyNumberFormat="1" applyFont="1" applyFill="1" applyBorder="1" applyAlignment="1">
      <alignment/>
    </xf>
    <xf numFmtId="4" fontId="9" fillId="35" borderId="57" xfId="0" applyNumberFormat="1" applyFont="1" applyFill="1" applyBorder="1" applyAlignment="1">
      <alignment/>
    </xf>
    <xf numFmtId="4" fontId="9" fillId="35" borderId="58" xfId="0" applyNumberFormat="1" applyFont="1" applyFill="1" applyBorder="1" applyAlignment="1">
      <alignment/>
    </xf>
    <xf numFmtId="0" fontId="5" fillId="0" borderId="59" xfId="0" applyFont="1" applyBorder="1" applyAlignment="1">
      <alignment vertical="center"/>
    </xf>
    <xf numFmtId="0" fontId="8" fillId="0" borderId="59" xfId="0" applyFont="1" applyBorder="1" applyAlignment="1">
      <alignment/>
    </xf>
    <xf numFmtId="4" fontId="9" fillId="34" borderId="60" xfId="0" applyNumberFormat="1" applyFont="1" applyFill="1" applyBorder="1" applyAlignment="1">
      <alignment/>
    </xf>
    <xf numFmtId="4" fontId="9" fillId="34" borderId="61" xfId="0" applyNumberFormat="1" applyFont="1" applyFill="1" applyBorder="1" applyAlignment="1">
      <alignment/>
    </xf>
    <xf numFmtId="4" fontId="9" fillId="35" borderId="62" xfId="0" applyNumberFormat="1" applyFont="1" applyFill="1" applyBorder="1" applyAlignment="1">
      <alignment/>
    </xf>
    <xf numFmtId="4" fontId="9" fillId="34" borderId="63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5" fillId="33" borderId="64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0" fontId="10" fillId="0" borderId="41" xfId="0" applyFont="1" applyBorder="1" applyAlignment="1">
      <alignment/>
    </xf>
    <xf numFmtId="4" fontId="11" fillId="34" borderId="24" xfId="0" applyNumberFormat="1" applyFont="1" applyFill="1" applyBorder="1" applyAlignment="1">
      <alignment/>
    </xf>
    <xf numFmtId="0" fontId="7" fillId="0" borderId="42" xfId="0" applyFont="1" applyBorder="1" applyAlignment="1">
      <alignment wrapText="1"/>
    </xf>
    <xf numFmtId="4" fontId="11" fillId="34" borderId="27" xfId="0" applyNumberFormat="1" applyFont="1" applyFill="1" applyBorder="1" applyAlignment="1">
      <alignment/>
    </xf>
    <xf numFmtId="4" fontId="5" fillId="34" borderId="65" xfId="0" applyNumberFormat="1" applyFont="1" applyFill="1" applyBorder="1" applyAlignment="1">
      <alignment/>
    </xf>
    <xf numFmtId="0" fontId="5" fillId="0" borderId="66" xfId="0" applyFont="1" applyBorder="1" applyAlignment="1">
      <alignment vertical="center"/>
    </xf>
    <xf numFmtId="0" fontId="8" fillId="0" borderId="66" xfId="0" applyFont="1" applyBorder="1" applyAlignment="1">
      <alignment/>
    </xf>
    <xf numFmtId="4" fontId="9" fillId="35" borderId="67" xfId="0" applyNumberFormat="1" applyFont="1" applyFill="1" applyBorder="1" applyAlignment="1">
      <alignment/>
    </xf>
    <xf numFmtId="4" fontId="9" fillId="35" borderId="68" xfId="0" applyNumberFormat="1" applyFont="1" applyFill="1" applyBorder="1" applyAlignment="1">
      <alignment/>
    </xf>
    <xf numFmtId="4" fontId="9" fillId="35" borderId="69" xfId="0" applyNumberFormat="1" applyFont="1" applyFill="1" applyBorder="1" applyAlignment="1">
      <alignment/>
    </xf>
    <xf numFmtId="4" fontId="9" fillId="35" borderId="6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9" fillId="35" borderId="70" xfId="0" applyNumberFormat="1" applyFont="1" applyFill="1" applyBorder="1" applyAlignment="1">
      <alignment/>
    </xf>
    <xf numFmtId="4" fontId="9" fillId="35" borderId="63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11" fillId="34" borderId="24" xfId="0" applyNumberFormat="1" applyFont="1" applyFill="1" applyBorder="1" applyAlignment="1">
      <alignment/>
    </xf>
    <xf numFmtId="4" fontId="11" fillId="34" borderId="71" xfId="0" applyNumberFormat="1" applyFont="1" applyFill="1" applyBorder="1" applyAlignment="1">
      <alignment/>
    </xf>
    <xf numFmtId="4" fontId="5" fillId="34" borderId="72" xfId="0" applyNumberFormat="1" applyFont="1" applyFill="1" applyBorder="1" applyAlignment="1">
      <alignment/>
    </xf>
    <xf numFmtId="0" fontId="10" fillId="0" borderId="42" xfId="0" applyFont="1" applyBorder="1" applyAlignment="1">
      <alignment/>
    </xf>
    <xf numFmtId="0" fontId="5" fillId="0" borderId="73" xfId="0" applyFont="1" applyBorder="1" applyAlignment="1">
      <alignment vertical="center"/>
    </xf>
    <xf numFmtId="0" fontId="12" fillId="0" borderId="41" xfId="0" applyFont="1" applyFill="1" applyBorder="1" applyAlignment="1">
      <alignment/>
    </xf>
    <xf numFmtId="4" fontId="11" fillId="34" borderId="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" fontId="6" fillId="34" borderId="9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4" fontId="11" fillId="34" borderId="74" xfId="0" applyNumberFormat="1" applyFont="1" applyFill="1" applyBorder="1" applyAlignment="1">
      <alignment/>
    </xf>
    <xf numFmtId="4" fontId="5" fillId="34" borderId="75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9" fillId="0" borderId="67" xfId="0" applyNumberFormat="1" applyFont="1" applyFill="1" applyBorder="1" applyAlignment="1">
      <alignment/>
    </xf>
    <xf numFmtId="4" fontId="9" fillId="33" borderId="33" xfId="0" applyNumberFormat="1" applyFont="1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76" xfId="0" applyNumberFormat="1" applyFont="1" applyFill="1" applyBorder="1" applyAlignment="1">
      <alignment/>
    </xf>
    <xf numFmtId="0" fontId="8" fillId="0" borderId="73" xfId="0" applyFont="1" applyBorder="1" applyAlignment="1">
      <alignment/>
    </xf>
    <xf numFmtId="4" fontId="9" fillId="0" borderId="74" xfId="0" applyNumberFormat="1" applyFont="1" applyFill="1" applyBorder="1" applyAlignment="1">
      <alignment/>
    </xf>
    <xf numFmtId="4" fontId="9" fillId="0" borderId="75" xfId="0" applyNumberFormat="1" applyFont="1" applyFill="1" applyBorder="1" applyAlignment="1">
      <alignment/>
    </xf>
    <xf numFmtId="4" fontId="9" fillId="33" borderId="77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5" fillId="0" borderId="78" xfId="0" applyFont="1" applyBorder="1" applyAlignment="1">
      <alignment vertical="center"/>
    </xf>
    <xf numFmtId="0" fontId="8" fillId="0" borderId="79" xfId="0" applyFont="1" applyBorder="1" applyAlignment="1">
      <alignment/>
    </xf>
    <xf numFmtId="4" fontId="9" fillId="0" borderId="80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9" fillId="33" borderId="8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50" xfId="0" applyFont="1" applyBorder="1" applyAlignment="1">
      <alignment vertical="center"/>
    </xf>
    <xf numFmtId="0" fontId="8" fillId="0" borderId="50" xfId="0" applyFont="1" applyBorder="1" applyAlignment="1">
      <alignment/>
    </xf>
    <xf numFmtId="4" fontId="9" fillId="0" borderId="51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52" xfId="0" applyNumberFormat="1" applyFont="1" applyFill="1" applyBorder="1" applyAlignment="1">
      <alignment/>
    </xf>
    <xf numFmtId="4" fontId="9" fillId="35" borderId="83" xfId="0" applyNumberFormat="1" applyFont="1" applyFill="1" applyBorder="1" applyAlignment="1">
      <alignment/>
    </xf>
    <xf numFmtId="4" fontId="9" fillId="35" borderId="53" xfId="0" applyNumberFormat="1" applyFont="1" applyFill="1" applyBorder="1" applyAlignment="1">
      <alignment/>
    </xf>
    <xf numFmtId="4" fontId="9" fillId="35" borderId="76" xfId="0" applyNumberFormat="1" applyFont="1" applyFill="1" applyBorder="1" applyAlignment="1">
      <alignment/>
    </xf>
    <xf numFmtId="0" fontId="5" fillId="33" borderId="54" xfId="0" applyFont="1" applyFill="1" applyBorder="1" applyAlignment="1">
      <alignment vertical="center"/>
    </xf>
    <xf numFmtId="0" fontId="8" fillId="33" borderId="84" xfId="0" applyFont="1" applyFill="1" applyBorder="1" applyAlignment="1">
      <alignment/>
    </xf>
    <xf numFmtId="4" fontId="9" fillId="33" borderId="85" xfId="0" applyNumberFormat="1" applyFont="1" applyFill="1" applyBorder="1" applyAlignment="1">
      <alignment/>
    </xf>
    <xf numFmtId="4" fontId="9" fillId="33" borderId="9" xfId="0" applyNumberFormat="1" applyFont="1" applyFill="1" applyBorder="1" applyAlignment="1">
      <alignment/>
    </xf>
    <xf numFmtId="4" fontId="9" fillId="33" borderId="84" xfId="0" applyNumberFormat="1" applyFont="1" applyFill="1" applyBorder="1" applyAlignment="1">
      <alignment/>
    </xf>
    <xf numFmtId="4" fontId="9" fillId="0" borderId="85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35" borderId="0" xfId="0" applyFont="1" applyFill="1" applyAlignment="1">
      <alignment/>
    </xf>
    <xf numFmtId="0" fontId="6" fillId="39" borderId="16" xfId="0" applyFont="1" applyFill="1" applyBorder="1" applyAlignment="1">
      <alignment horizontal="center" wrapText="1"/>
    </xf>
    <xf numFmtId="0" fontId="6" fillId="40" borderId="17" xfId="0" applyFont="1" applyFill="1" applyBorder="1" applyAlignment="1">
      <alignment horizontal="center" wrapText="1"/>
    </xf>
    <xf numFmtId="0" fontId="6" fillId="41" borderId="18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 wrapText="1"/>
    </xf>
    <xf numFmtId="0" fontId="6" fillId="31" borderId="17" xfId="0" applyFont="1" applyFill="1" applyBorder="1" applyAlignment="1">
      <alignment horizontal="center" wrapText="1"/>
    </xf>
    <xf numFmtId="4" fontId="6" fillId="34" borderId="86" xfId="0" applyNumberFormat="1" applyFont="1" applyFill="1" applyBorder="1" applyAlignment="1">
      <alignment/>
    </xf>
    <xf numFmtId="4" fontId="6" fillId="33" borderId="87" xfId="0" applyNumberFormat="1" applyFont="1" applyFill="1" applyBorder="1" applyAlignment="1">
      <alignment/>
    </xf>
    <xf numFmtId="4" fontId="5" fillId="39" borderId="40" xfId="0" applyNumberFormat="1" applyFont="1" applyFill="1" applyBorder="1" applyAlignment="1">
      <alignment/>
    </xf>
    <xf numFmtId="4" fontId="5" fillId="40" borderId="21" xfId="0" applyNumberFormat="1" applyFont="1" applyFill="1" applyBorder="1" applyAlignment="1">
      <alignment/>
    </xf>
    <xf numFmtId="4" fontId="5" fillId="41" borderId="22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4" fontId="5" fillId="31" borderId="45" xfId="0" applyNumberFormat="1" applyFont="1" applyFill="1" applyBorder="1" applyAlignment="1">
      <alignment horizontal="right"/>
    </xf>
    <xf numFmtId="4" fontId="5" fillId="31" borderId="88" xfId="0" applyNumberFormat="1" applyFont="1" applyFill="1" applyBorder="1" applyAlignment="1">
      <alignment/>
    </xf>
    <xf numFmtId="4" fontId="6" fillId="34" borderId="37" xfId="0" applyNumberFormat="1" applyFont="1" applyFill="1" applyBorder="1" applyAlignment="1">
      <alignment/>
    </xf>
    <xf numFmtId="4" fontId="6" fillId="33" borderId="89" xfId="0" applyNumberFormat="1" applyFont="1" applyFill="1" applyBorder="1" applyAlignment="1">
      <alignment/>
    </xf>
    <xf numFmtId="4" fontId="5" fillId="39" borderId="25" xfId="0" applyNumberFormat="1" applyFont="1" applyFill="1" applyBorder="1" applyAlignment="1">
      <alignment/>
    </xf>
    <xf numFmtId="4" fontId="5" fillId="40" borderId="9" xfId="0" applyNumberFormat="1" applyFont="1" applyFill="1" applyBorder="1" applyAlignment="1">
      <alignment/>
    </xf>
    <xf numFmtId="4" fontId="5" fillId="41" borderId="12" xfId="0" applyNumberFormat="1" applyFont="1" applyFill="1" applyBorder="1" applyAlignment="1">
      <alignment/>
    </xf>
    <xf numFmtId="4" fontId="6" fillId="33" borderId="90" xfId="0" applyNumberFormat="1" applyFont="1" applyFill="1" applyBorder="1" applyAlignment="1">
      <alignment/>
    </xf>
    <xf numFmtId="4" fontId="5" fillId="31" borderId="25" xfId="0" applyNumberFormat="1" applyFont="1" applyFill="1" applyBorder="1" applyAlignment="1">
      <alignment horizontal="right"/>
    </xf>
    <xf numFmtId="4" fontId="5" fillId="31" borderId="9" xfId="0" applyNumberFormat="1" applyFont="1" applyFill="1" applyBorder="1" applyAlignment="1">
      <alignment/>
    </xf>
    <xf numFmtId="4" fontId="5" fillId="41" borderId="12" xfId="0" applyNumberFormat="1" applyFont="1" applyFill="1" applyBorder="1" applyAlignment="1">
      <alignment/>
    </xf>
    <xf numFmtId="4" fontId="5" fillId="31" borderId="25" xfId="0" applyNumberFormat="1" applyFont="1" applyFill="1" applyBorder="1" applyAlignment="1">
      <alignment horizontal="right"/>
    </xf>
    <xf numFmtId="4" fontId="6" fillId="34" borderId="91" xfId="0" applyNumberFormat="1" applyFont="1" applyFill="1" applyBorder="1" applyAlignment="1">
      <alignment/>
    </xf>
    <xf numFmtId="4" fontId="6" fillId="33" borderId="84" xfId="0" applyNumberFormat="1" applyFont="1" applyFill="1" applyBorder="1" applyAlignment="1">
      <alignment/>
    </xf>
    <xf numFmtId="4" fontId="5" fillId="39" borderId="30" xfId="0" applyNumberFormat="1" applyFont="1" applyFill="1" applyBorder="1" applyAlignment="1">
      <alignment/>
    </xf>
    <xf numFmtId="4" fontId="5" fillId="40" borderId="28" xfId="0" applyNumberFormat="1" applyFont="1" applyFill="1" applyBorder="1" applyAlignment="1">
      <alignment/>
    </xf>
    <xf numFmtId="4" fontId="5" fillId="41" borderId="29" xfId="0" applyNumberFormat="1" applyFont="1" applyFill="1" applyBorder="1" applyAlignment="1">
      <alignment/>
    </xf>
    <xf numFmtId="4" fontId="6" fillId="33" borderId="92" xfId="0" applyNumberFormat="1" applyFont="1" applyFill="1" applyBorder="1" applyAlignment="1">
      <alignment/>
    </xf>
    <xf numFmtId="4" fontId="5" fillId="31" borderId="93" xfId="0" applyNumberFormat="1" applyFont="1" applyFill="1" applyBorder="1" applyAlignment="1">
      <alignment horizontal="right"/>
    </xf>
    <xf numFmtId="4" fontId="5" fillId="31" borderId="81" xfId="0" applyNumberFormat="1" applyFont="1" applyFill="1" applyBorder="1" applyAlignment="1">
      <alignment/>
    </xf>
    <xf numFmtId="4" fontId="9" fillId="35" borderId="81" xfId="0" applyNumberFormat="1" applyFont="1" applyFill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9" fillId="0" borderId="94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0" fontId="9" fillId="34" borderId="95" xfId="0" applyNumberFormat="1" applyFont="1" applyFill="1" applyBorder="1" applyAlignment="1">
      <alignment/>
    </xf>
    <xf numFmtId="4" fontId="9" fillId="35" borderId="87" xfId="0" applyNumberFormat="1" applyFont="1" applyFill="1" applyBorder="1" applyAlignment="1">
      <alignment/>
    </xf>
    <xf numFmtId="4" fontId="13" fillId="39" borderId="40" xfId="0" applyNumberFormat="1" applyFont="1" applyFill="1" applyBorder="1" applyAlignment="1">
      <alignment/>
    </xf>
    <xf numFmtId="4" fontId="13" fillId="40" borderId="21" xfId="0" applyNumberFormat="1" applyFont="1" applyFill="1" applyBorder="1" applyAlignment="1">
      <alignment/>
    </xf>
    <xf numFmtId="4" fontId="13" fillId="41" borderId="22" xfId="0" applyNumberFormat="1" applyFont="1" applyFill="1" applyBorder="1" applyAlignment="1">
      <alignment/>
    </xf>
    <xf numFmtId="4" fontId="9" fillId="33" borderId="89" xfId="0" applyNumberFormat="1" applyFont="1" applyFill="1" applyBorder="1" applyAlignment="1">
      <alignment/>
    </xf>
    <xf numFmtId="4" fontId="13" fillId="31" borderId="40" xfId="0" applyNumberFormat="1" applyFont="1" applyFill="1" applyBorder="1" applyAlignment="1">
      <alignment/>
    </xf>
    <xf numFmtId="4" fontId="13" fillId="31" borderId="21" xfId="0" applyNumberFormat="1" applyFont="1" applyFill="1" applyBorder="1" applyAlignment="1">
      <alignment/>
    </xf>
    <xf numFmtId="4" fontId="5" fillId="34" borderId="91" xfId="0" applyNumberFormat="1" applyFont="1" applyFill="1" applyBorder="1" applyAlignment="1">
      <alignment horizontal="right"/>
    </xf>
    <xf numFmtId="4" fontId="5" fillId="33" borderId="96" xfId="0" applyNumberFormat="1" applyFont="1" applyFill="1" applyBorder="1" applyAlignment="1">
      <alignment/>
    </xf>
    <xf numFmtId="4" fontId="5" fillId="39" borderId="30" xfId="0" applyNumberFormat="1" applyFont="1" applyFill="1" applyBorder="1" applyAlignment="1">
      <alignment/>
    </xf>
    <xf numFmtId="4" fontId="5" fillId="40" borderId="28" xfId="0" applyNumberFormat="1" applyFont="1" applyFill="1" applyBorder="1" applyAlignment="1">
      <alignment/>
    </xf>
    <xf numFmtId="4" fontId="6" fillId="41" borderId="91" xfId="0" applyNumberFormat="1" applyFont="1" applyFill="1" applyBorder="1" applyAlignment="1">
      <alignment horizontal="right"/>
    </xf>
    <xf numFmtId="4" fontId="5" fillId="31" borderId="30" xfId="0" applyNumberFormat="1" applyFont="1" applyFill="1" applyBorder="1" applyAlignment="1">
      <alignment horizontal="right"/>
    </xf>
    <xf numFmtId="4" fontId="5" fillId="31" borderId="28" xfId="0" applyNumberFormat="1" applyFont="1" applyFill="1" applyBorder="1" applyAlignment="1">
      <alignment/>
    </xf>
    <xf numFmtId="40" fontId="5" fillId="34" borderId="12" xfId="0" applyNumberFormat="1" applyFont="1" applyFill="1" applyBorder="1" applyAlignment="1">
      <alignment horizontal="right"/>
    </xf>
    <xf numFmtId="4" fontId="5" fillId="33" borderId="90" xfId="0" applyNumberFormat="1" applyFont="1" applyFill="1" applyBorder="1" applyAlignment="1">
      <alignment/>
    </xf>
    <xf numFmtId="4" fontId="5" fillId="39" borderId="25" xfId="0" applyNumberFormat="1" applyFont="1" applyFill="1" applyBorder="1" applyAlignment="1">
      <alignment/>
    </xf>
    <xf numFmtId="4" fontId="5" fillId="40" borderId="9" xfId="0" applyNumberFormat="1" applyFont="1" applyFill="1" applyBorder="1" applyAlignment="1">
      <alignment/>
    </xf>
    <xf numFmtId="4" fontId="5" fillId="41" borderId="12" xfId="0" applyNumberFormat="1" applyFont="1" applyFill="1" applyBorder="1" applyAlignment="1">
      <alignment horizontal="right"/>
    </xf>
    <xf numFmtId="4" fontId="5" fillId="31" borderId="37" xfId="0" applyNumberFormat="1" applyFont="1" applyFill="1" applyBorder="1" applyAlignment="1">
      <alignment horizontal="right"/>
    </xf>
    <xf numFmtId="40" fontId="5" fillId="34" borderId="97" xfId="0" applyNumberFormat="1" applyFont="1" applyFill="1" applyBorder="1" applyAlignment="1">
      <alignment horizontal="right"/>
    </xf>
    <xf numFmtId="4" fontId="5" fillId="33" borderId="98" xfId="0" applyNumberFormat="1" applyFont="1" applyFill="1" applyBorder="1" applyAlignment="1">
      <alignment/>
    </xf>
    <xf numFmtId="4" fontId="5" fillId="39" borderId="53" xfId="0" applyNumberFormat="1" applyFont="1" applyFill="1" applyBorder="1" applyAlignment="1">
      <alignment/>
    </xf>
    <xf numFmtId="4" fontId="5" fillId="40" borderId="52" xfId="0" applyNumberFormat="1" applyFont="1" applyFill="1" applyBorder="1" applyAlignment="1">
      <alignment/>
    </xf>
    <xf numFmtId="4" fontId="5" fillId="41" borderId="97" xfId="0" applyNumberFormat="1" applyFont="1" applyFill="1" applyBorder="1" applyAlignment="1">
      <alignment horizontal="right"/>
    </xf>
    <xf numFmtId="4" fontId="6" fillId="33" borderId="98" xfId="0" applyNumberFormat="1" applyFont="1" applyFill="1" applyBorder="1" applyAlignment="1">
      <alignment/>
    </xf>
    <xf numFmtId="4" fontId="5" fillId="31" borderId="99" xfId="0" applyNumberFormat="1" applyFont="1" applyFill="1" applyBorder="1" applyAlignment="1">
      <alignment horizontal="right"/>
    </xf>
    <xf numFmtId="4" fontId="5" fillId="31" borderId="52" xfId="0" applyNumberFormat="1" applyFont="1" applyFill="1" applyBorder="1" applyAlignment="1">
      <alignment/>
    </xf>
    <xf numFmtId="40" fontId="9" fillId="35" borderId="76" xfId="0" applyNumberFormat="1" applyFont="1" applyFill="1" applyBorder="1" applyAlignment="1">
      <alignment/>
    </xf>
    <xf numFmtId="40" fontId="9" fillId="34" borderId="11" xfId="0" applyNumberFormat="1" applyFont="1" applyFill="1" applyBorder="1" applyAlignment="1">
      <alignment/>
    </xf>
    <xf numFmtId="4" fontId="9" fillId="39" borderId="63" xfId="0" applyNumberFormat="1" applyFont="1" applyFill="1" applyBorder="1" applyAlignment="1">
      <alignment/>
    </xf>
    <xf numFmtId="4" fontId="9" fillId="40" borderId="10" xfId="0" applyNumberFormat="1" applyFont="1" applyFill="1" applyBorder="1" applyAlignment="1">
      <alignment/>
    </xf>
    <xf numFmtId="4" fontId="9" fillId="41" borderId="11" xfId="0" applyNumberFormat="1" applyFont="1" applyFill="1" applyBorder="1" applyAlignment="1">
      <alignment/>
    </xf>
    <xf numFmtId="4" fontId="9" fillId="31" borderId="63" xfId="0" applyNumberFormat="1" applyFont="1" applyFill="1" applyBorder="1" applyAlignment="1">
      <alignment/>
    </xf>
    <xf numFmtId="4" fontId="9" fillId="31" borderId="10" xfId="0" applyNumberFormat="1" applyFont="1" applyFill="1" applyBorder="1" applyAlignment="1">
      <alignment/>
    </xf>
    <xf numFmtId="40" fontId="5" fillId="34" borderId="12" xfId="0" applyNumberFormat="1" applyFont="1" applyFill="1" applyBorder="1" applyAlignment="1">
      <alignment/>
    </xf>
    <xf numFmtId="4" fontId="5" fillId="33" borderId="90" xfId="0" applyNumberFormat="1" applyFont="1" applyFill="1" applyBorder="1" applyAlignment="1">
      <alignment/>
    </xf>
    <xf numFmtId="4" fontId="5" fillId="31" borderId="25" xfId="0" applyNumberFormat="1" applyFont="1" applyFill="1" applyBorder="1" applyAlignment="1">
      <alignment/>
    </xf>
    <xf numFmtId="4" fontId="5" fillId="31" borderId="9" xfId="0" applyNumberFormat="1" applyFont="1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4" fontId="6" fillId="31" borderId="25" xfId="0" applyNumberFormat="1" applyFont="1" applyFill="1" applyBorder="1" applyAlignment="1">
      <alignment/>
    </xf>
    <xf numFmtId="4" fontId="6" fillId="31" borderId="9" xfId="0" applyNumberFormat="1" applyFont="1" applyFill="1" applyBorder="1" applyAlignment="1">
      <alignment/>
    </xf>
    <xf numFmtId="4" fontId="5" fillId="39" borderId="25" xfId="0" applyNumberFormat="1" applyFont="1" applyFill="1" applyBorder="1" applyAlignment="1">
      <alignment horizontal="right"/>
    </xf>
    <xf numFmtId="4" fontId="5" fillId="40" borderId="9" xfId="0" applyNumberFormat="1" applyFont="1" applyFill="1" applyBorder="1" applyAlignment="1">
      <alignment horizontal="right"/>
    </xf>
    <xf numFmtId="4" fontId="5" fillId="41" borderId="12" xfId="0" applyNumberFormat="1" applyFont="1" applyFill="1" applyBorder="1" applyAlignment="1">
      <alignment horizontal="right"/>
    </xf>
    <xf numFmtId="4" fontId="6" fillId="33" borderId="89" xfId="0" applyNumberFormat="1" applyFont="1" applyFill="1" applyBorder="1" applyAlignment="1">
      <alignment horizontal="right"/>
    </xf>
    <xf numFmtId="40" fontId="5" fillId="34" borderId="29" xfId="0" applyNumberFormat="1" applyFont="1" applyFill="1" applyBorder="1" applyAlignment="1">
      <alignment/>
    </xf>
    <xf numFmtId="4" fontId="5" fillId="33" borderId="98" xfId="0" applyNumberFormat="1" applyFont="1" applyFill="1" applyBorder="1" applyAlignment="1">
      <alignment/>
    </xf>
    <xf numFmtId="4" fontId="5" fillId="31" borderId="30" xfId="0" applyNumberFormat="1" applyFont="1" applyFill="1" applyBorder="1" applyAlignment="1">
      <alignment/>
    </xf>
    <xf numFmtId="4" fontId="9" fillId="35" borderId="100" xfId="0" applyNumberFormat="1" applyFont="1" applyFill="1" applyBorder="1" applyAlignment="1">
      <alignment/>
    </xf>
    <xf numFmtId="4" fontId="9" fillId="35" borderId="101" xfId="0" applyNumberFormat="1" applyFont="1" applyFill="1" applyBorder="1" applyAlignment="1">
      <alignment/>
    </xf>
    <xf numFmtId="4" fontId="9" fillId="35" borderId="17" xfId="0" applyNumberFormat="1" applyFont="1" applyFill="1" applyBorder="1" applyAlignment="1">
      <alignment/>
    </xf>
    <xf numFmtId="40" fontId="9" fillId="35" borderId="11" xfId="0" applyNumberFormat="1" applyFont="1" applyFill="1" applyBorder="1" applyAlignment="1">
      <alignment/>
    </xf>
    <xf numFmtId="4" fontId="13" fillId="35" borderId="63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5" fillId="31" borderId="25" xfId="0" applyNumberFormat="1" applyFont="1" applyFill="1" applyBorder="1" applyAlignment="1">
      <alignment/>
    </xf>
    <xf numFmtId="4" fontId="13" fillId="31" borderId="25" xfId="0" applyNumberFormat="1" applyFont="1" applyFill="1" applyBorder="1" applyAlignment="1">
      <alignment/>
    </xf>
    <xf numFmtId="4" fontId="5" fillId="31" borderId="25" xfId="0" applyNumberFormat="1" applyFont="1" applyFill="1" applyBorder="1" applyAlignment="1">
      <alignment/>
    </xf>
    <xf numFmtId="4" fontId="5" fillId="31" borderId="30" xfId="0" applyNumberFormat="1" applyFont="1" applyFill="1" applyBorder="1" applyAlignment="1">
      <alignment/>
    </xf>
    <xf numFmtId="4" fontId="5" fillId="31" borderId="37" xfId="0" applyNumberFormat="1" applyFont="1" applyFill="1" applyBorder="1" applyAlignment="1">
      <alignment/>
    </xf>
    <xf numFmtId="4" fontId="5" fillId="39" borderId="102" xfId="0" applyNumberFormat="1" applyFont="1" applyFill="1" applyBorder="1" applyAlignment="1">
      <alignment/>
    </xf>
    <xf numFmtId="4" fontId="5" fillId="40" borderId="75" xfId="0" applyNumberFormat="1" applyFont="1" applyFill="1" applyBorder="1" applyAlignment="1">
      <alignment/>
    </xf>
    <xf numFmtId="4" fontId="5" fillId="41" borderId="103" xfId="0" applyNumberFormat="1" applyFont="1" applyFill="1" applyBorder="1" applyAlignment="1">
      <alignment/>
    </xf>
    <xf numFmtId="4" fontId="5" fillId="31" borderId="104" xfId="0" applyNumberFormat="1" applyFont="1" applyFill="1" applyBorder="1" applyAlignment="1">
      <alignment/>
    </xf>
    <xf numFmtId="4" fontId="5" fillId="31" borderId="75" xfId="0" applyNumberFormat="1" applyFont="1" applyFill="1" applyBorder="1" applyAlignment="1">
      <alignment/>
    </xf>
    <xf numFmtId="40" fontId="9" fillId="0" borderId="56" xfId="0" applyNumberFormat="1" applyFont="1" applyBorder="1" applyAlignment="1">
      <alignment/>
    </xf>
    <xf numFmtId="4" fontId="9" fillId="33" borderId="76" xfId="0" applyNumberFormat="1" applyFont="1" applyFill="1" applyBorder="1" applyAlignment="1">
      <alignment/>
    </xf>
    <xf numFmtId="4" fontId="9" fillId="0" borderId="100" xfId="0" applyNumberFormat="1" applyFont="1" applyFill="1" applyBorder="1" applyAlignment="1">
      <alignment/>
    </xf>
    <xf numFmtId="4" fontId="9" fillId="0" borderId="101" xfId="0" applyNumberFormat="1" applyFont="1" applyFill="1" applyBorder="1" applyAlignment="1">
      <alignment/>
    </xf>
    <xf numFmtId="4" fontId="9" fillId="0" borderId="69" xfId="0" applyNumberFormat="1" applyFont="1" applyFill="1" applyBorder="1" applyAlignment="1">
      <alignment/>
    </xf>
    <xf numFmtId="40" fontId="9" fillId="0" borderId="102" xfId="0" applyNumberFormat="1" applyFont="1" applyBorder="1" applyAlignment="1">
      <alignment/>
    </xf>
    <xf numFmtId="4" fontId="9" fillId="33" borderId="75" xfId="0" applyNumberFormat="1" applyFont="1" applyFill="1" applyBorder="1" applyAlignment="1">
      <alignment/>
    </xf>
    <xf numFmtId="4" fontId="9" fillId="0" borderId="103" xfId="0" applyNumberFormat="1" applyFont="1" applyFill="1" applyBorder="1" applyAlignment="1">
      <alignment/>
    </xf>
    <xf numFmtId="4" fontId="9" fillId="33" borderId="105" xfId="0" applyNumberFormat="1" applyFont="1" applyFill="1" applyBorder="1" applyAlignment="1">
      <alignment/>
    </xf>
    <xf numFmtId="4" fontId="9" fillId="0" borderId="104" xfId="0" applyNumberFormat="1" applyFont="1" applyFill="1" applyBorder="1" applyAlignment="1">
      <alignment/>
    </xf>
    <xf numFmtId="40" fontId="9" fillId="0" borderId="93" xfId="0" applyNumberFormat="1" applyFont="1" applyBorder="1" applyAlignment="1">
      <alignment/>
    </xf>
    <xf numFmtId="4" fontId="9" fillId="33" borderId="81" xfId="0" applyNumberFormat="1" applyFont="1" applyFill="1" applyBorder="1" applyAlignment="1">
      <alignment/>
    </xf>
    <xf numFmtId="4" fontId="9" fillId="0" borderId="65" xfId="0" applyNumberFormat="1" applyFont="1" applyFill="1" applyBorder="1" applyAlignment="1">
      <alignment/>
    </xf>
    <xf numFmtId="4" fontId="9" fillId="33" borderId="106" xfId="0" applyNumberFormat="1" applyFont="1" applyFill="1" applyBorder="1" applyAlignment="1">
      <alignment/>
    </xf>
    <xf numFmtId="4" fontId="9" fillId="0" borderId="93" xfId="0" applyNumberFormat="1" applyFont="1" applyFill="1" applyBorder="1" applyAlignment="1">
      <alignment/>
    </xf>
    <xf numFmtId="4" fontId="9" fillId="35" borderId="52" xfId="0" applyNumberFormat="1" applyFont="1" applyFill="1" applyBorder="1" applyAlignment="1">
      <alignment/>
    </xf>
    <xf numFmtId="4" fontId="9" fillId="0" borderId="97" xfId="0" applyNumberFormat="1" applyFont="1" applyFill="1" applyBorder="1" applyAlignment="1">
      <alignment/>
    </xf>
    <xf numFmtId="4" fontId="9" fillId="35" borderId="98" xfId="0" applyNumberFormat="1" applyFont="1" applyFill="1" applyBorder="1" applyAlignment="1">
      <alignment/>
    </xf>
    <xf numFmtId="4" fontId="13" fillId="0" borderId="53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9" fontId="2" fillId="0" borderId="0" xfId="0" applyNumberFormat="1" applyFont="1" applyAlignment="1">
      <alignment/>
    </xf>
    <xf numFmtId="4" fontId="5" fillId="0" borderId="88" xfId="0" applyNumberFormat="1" applyFont="1" applyFill="1" applyBorder="1" applyAlignment="1">
      <alignment/>
    </xf>
    <xf numFmtId="4" fontId="6" fillId="33" borderId="88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5" fillId="0" borderId="9" xfId="0" applyNumberFormat="1" applyFont="1" applyFill="1" applyBorder="1" applyAlignment="1">
      <alignment/>
    </xf>
    <xf numFmtId="4" fontId="6" fillId="33" borderId="9" xfId="0" applyNumberFormat="1" applyFont="1" applyFill="1" applyBorder="1" applyAlignment="1">
      <alignment/>
    </xf>
    <xf numFmtId="4" fontId="5" fillId="0" borderId="62" xfId="0" applyNumberFormat="1" applyFont="1" applyFill="1" applyBorder="1" applyAlignment="1">
      <alignment/>
    </xf>
    <xf numFmtId="4" fontId="5" fillId="0" borderId="8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" fillId="0" borderId="107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9" fillId="33" borderId="88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58" fillId="0" borderId="0" xfId="0" applyNumberFormat="1" applyFont="1" applyFill="1" applyAlignment="1">
      <alignment/>
    </xf>
    <xf numFmtId="0" fontId="7" fillId="42" borderId="0" xfId="0" applyFont="1" applyFill="1" applyAlignment="1">
      <alignment/>
    </xf>
    <xf numFmtId="4" fontId="7" fillId="42" borderId="0" xfId="0" applyNumberFormat="1" applyFont="1" applyFill="1" applyAlignment="1">
      <alignment/>
    </xf>
    <xf numFmtId="4" fontId="13" fillId="0" borderId="22" xfId="0" applyNumberFormat="1" applyFont="1" applyFill="1" applyBorder="1" applyAlignment="1">
      <alignment/>
    </xf>
    <xf numFmtId="4" fontId="9" fillId="33" borderId="87" xfId="0" applyNumberFormat="1" applyFont="1" applyFill="1" applyBorder="1" applyAlignment="1">
      <alignment/>
    </xf>
    <xf numFmtId="4" fontId="9" fillId="0" borderId="10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33" borderId="92" xfId="0" applyNumberFormat="1" applyFont="1" applyFill="1" applyBorder="1" applyAlignment="1">
      <alignment/>
    </xf>
    <xf numFmtId="4" fontId="5" fillId="0" borderId="10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5" fillId="35" borderId="12" xfId="0" applyNumberFormat="1" applyFont="1" applyFill="1" applyBorder="1" applyAlignment="1">
      <alignment/>
    </xf>
    <xf numFmtId="4" fontId="5" fillId="33" borderId="90" xfId="0" applyNumberFormat="1" applyFont="1" applyFill="1" applyBorder="1" applyAlignment="1">
      <alignment/>
    </xf>
    <xf numFmtId="4" fontId="5" fillId="0" borderId="64" xfId="0" applyNumberFormat="1" applyFont="1" applyFill="1" applyBorder="1" applyAlignment="1">
      <alignment/>
    </xf>
    <xf numFmtId="4" fontId="5" fillId="35" borderId="97" xfId="0" applyNumberFormat="1" applyFont="1" applyFill="1" applyBorder="1" applyAlignment="1">
      <alignment/>
    </xf>
    <xf numFmtId="4" fontId="9" fillId="0" borderId="110" xfId="0" applyNumberFormat="1" applyFont="1" applyFill="1" applyBorder="1" applyAlignment="1">
      <alignment/>
    </xf>
    <xf numFmtId="4" fontId="9" fillId="0" borderId="111" xfId="0" applyNumberFormat="1" applyFont="1" applyFill="1" applyBorder="1" applyAlignment="1">
      <alignment/>
    </xf>
    <xf numFmtId="4" fontId="5" fillId="0" borderId="111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6" fillId="33" borderId="81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9" fillId="0" borderId="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5" fillId="0" borderId="112" xfId="0" applyNumberFormat="1" applyFont="1" applyFill="1" applyBorder="1" applyAlignment="1">
      <alignment/>
    </xf>
    <xf numFmtId="4" fontId="9" fillId="33" borderId="101" xfId="0" applyNumberFormat="1" applyFont="1" applyFill="1" applyBorder="1" applyAlignment="1">
      <alignment/>
    </xf>
    <xf numFmtId="4" fontId="9" fillId="33" borderId="103" xfId="0" applyNumberFormat="1" applyFont="1" applyFill="1" applyBorder="1" applyAlignment="1">
      <alignment/>
    </xf>
    <xf numFmtId="4" fontId="9" fillId="0" borderId="113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4" fontId="13" fillId="0" borderId="114" xfId="0" applyNumberFormat="1" applyFont="1" applyFill="1" applyBorder="1" applyAlignment="1">
      <alignment/>
    </xf>
    <xf numFmtId="4" fontId="9" fillId="0" borderId="83" xfId="0" applyNumberFormat="1" applyFont="1" applyFill="1" applyBorder="1" applyAlignment="1">
      <alignment/>
    </xf>
    <xf numFmtId="4" fontId="9" fillId="0" borderId="57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6" fillId="35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4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39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86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5" fillId="37" borderId="86" xfId="0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4" fontId="5" fillId="35" borderId="9" xfId="0" applyNumberFormat="1" applyFont="1" applyFill="1" applyBorder="1" applyAlignment="1">
      <alignment/>
    </xf>
    <xf numFmtId="4" fontId="5" fillId="35" borderId="9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5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37" borderId="37" xfId="0" applyNumberFormat="1" applyFont="1" applyFill="1" applyBorder="1" applyAlignment="1">
      <alignment/>
    </xf>
    <xf numFmtId="0" fontId="6" fillId="35" borderId="41" xfId="0" applyFont="1" applyFill="1" applyBorder="1" applyAlignment="1">
      <alignment/>
    </xf>
    <xf numFmtId="4" fontId="6" fillId="35" borderId="9" xfId="0" applyNumberFormat="1" applyFont="1" applyFill="1" applyBorder="1" applyAlignment="1">
      <alignment/>
    </xf>
    <xf numFmtId="0" fontId="6" fillId="35" borderId="50" xfId="0" applyFont="1" applyFill="1" applyBorder="1" applyAlignment="1">
      <alignment/>
    </xf>
    <xf numFmtId="4" fontId="5" fillId="35" borderId="52" xfId="0" applyNumberFormat="1" applyFont="1" applyFill="1" applyBorder="1" applyAlignment="1">
      <alignment/>
    </xf>
    <xf numFmtId="4" fontId="5" fillId="35" borderId="52" xfId="0" applyNumberFormat="1" applyFont="1" applyFill="1" applyBorder="1" applyAlignment="1">
      <alignment/>
    </xf>
    <xf numFmtId="4" fontId="6" fillId="0" borderId="76" xfId="0" applyNumberFormat="1" applyFont="1" applyBorder="1" applyAlignment="1">
      <alignment horizontal="right"/>
    </xf>
    <xf numFmtId="4" fontId="5" fillId="37" borderId="97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4" fontId="9" fillId="35" borderId="92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4" fontId="9" fillId="34" borderId="31" xfId="0" applyNumberFormat="1" applyFont="1" applyFill="1" applyBorder="1" applyAlignment="1">
      <alignment horizontal="right"/>
    </xf>
    <xf numFmtId="4" fontId="9" fillId="34" borderId="109" xfId="0" applyNumberFormat="1" applyFont="1" applyFill="1" applyBorder="1" applyAlignment="1">
      <alignment horizontal="right"/>
    </xf>
    <xf numFmtId="0" fontId="9" fillId="0" borderId="39" xfId="0" applyFont="1" applyBorder="1" applyAlignment="1">
      <alignment/>
    </xf>
    <xf numFmtId="40" fontId="9" fillId="35" borderId="116" xfId="0" applyNumberFormat="1" applyFont="1" applyFill="1" applyBorder="1" applyAlignment="1">
      <alignment/>
    </xf>
    <xf numFmtId="4" fontId="5" fillId="35" borderId="21" xfId="0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5" fillId="0" borderId="42" xfId="0" applyFont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 horizontal="right"/>
    </xf>
    <xf numFmtId="4" fontId="6" fillId="35" borderId="28" xfId="0" applyNumberFormat="1" applyFont="1" applyFill="1" applyBorder="1" applyAlignment="1">
      <alignment horizontal="right"/>
    </xf>
    <xf numFmtId="4" fontId="5" fillId="35" borderId="28" xfId="0" applyNumberFormat="1" applyFont="1" applyFill="1" applyBorder="1" applyAlignment="1">
      <alignment horizontal="right"/>
    </xf>
    <xf numFmtId="4" fontId="5" fillId="37" borderId="28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4" fontId="5" fillId="35" borderId="9" xfId="0" applyNumberFormat="1" applyFont="1" applyFill="1" applyBorder="1" applyAlignment="1">
      <alignment horizontal="right"/>
    </xf>
    <xf numFmtId="4" fontId="5" fillId="37" borderId="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4" fontId="5" fillId="35" borderId="52" xfId="0" applyNumberFormat="1" applyFont="1" applyFill="1" applyBorder="1" applyAlignment="1">
      <alignment horizontal="right"/>
    </xf>
    <xf numFmtId="4" fontId="5" fillId="37" borderId="52" xfId="0" applyNumberFormat="1" applyFont="1" applyFill="1" applyBorder="1" applyAlignment="1">
      <alignment/>
    </xf>
    <xf numFmtId="0" fontId="9" fillId="0" borderId="54" xfId="0" applyFont="1" applyBorder="1" applyAlignment="1">
      <alignment/>
    </xf>
    <xf numFmtId="4" fontId="9" fillId="34" borderId="84" xfId="0" applyNumberFormat="1" applyFont="1" applyFill="1" applyBorder="1" applyAlignment="1">
      <alignment horizontal="right"/>
    </xf>
    <xf numFmtId="4" fontId="9" fillId="34" borderId="54" xfId="0" applyNumberFormat="1" applyFont="1" applyFill="1" applyBorder="1" applyAlignment="1">
      <alignment horizontal="right"/>
    </xf>
    <xf numFmtId="4" fontId="9" fillId="34" borderId="66" xfId="0" applyNumberFormat="1" applyFont="1" applyFill="1" applyBorder="1" applyAlignment="1">
      <alignment horizontal="right"/>
    </xf>
    <xf numFmtId="4" fontId="9" fillId="34" borderId="85" xfId="0" applyNumberFormat="1" applyFont="1" applyFill="1" applyBorder="1" applyAlignment="1">
      <alignment horizontal="right"/>
    </xf>
    <xf numFmtId="0" fontId="9" fillId="0" borderId="59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11" fillId="35" borderId="10" xfId="0" applyNumberFormat="1" applyFont="1" applyFill="1" applyBorder="1" applyAlignment="1">
      <alignment horizontal="right"/>
    </xf>
    <xf numFmtId="4" fontId="5" fillId="35" borderId="9" xfId="0" applyNumberFormat="1" applyFont="1" applyFill="1" applyBorder="1" applyAlignment="1">
      <alignment/>
    </xf>
    <xf numFmtId="4" fontId="5" fillId="0" borderId="9" xfId="0" applyNumberFormat="1" applyFont="1" applyBorder="1" applyAlignment="1">
      <alignment horizontal="right"/>
    </xf>
    <xf numFmtId="4" fontId="5" fillId="37" borderId="9" xfId="0" applyNumberFormat="1" applyFont="1" applyFill="1" applyBorder="1" applyAlignment="1">
      <alignment/>
    </xf>
    <xf numFmtId="0" fontId="5" fillId="35" borderId="41" xfId="0" applyFont="1" applyFill="1" applyBorder="1" applyAlignment="1">
      <alignment/>
    </xf>
    <xf numFmtId="4" fontId="6" fillId="0" borderId="9" xfId="0" applyNumberFormat="1" applyFont="1" applyBorder="1" applyAlignment="1">
      <alignment horizontal="right"/>
    </xf>
    <xf numFmtId="0" fontId="5" fillId="0" borderId="42" xfId="0" applyFont="1" applyBorder="1" applyAlignment="1">
      <alignment wrapText="1"/>
    </xf>
    <xf numFmtId="4" fontId="5" fillId="35" borderId="28" xfId="0" applyNumberFormat="1" applyFont="1" applyFill="1" applyBorder="1" applyAlignment="1">
      <alignment/>
    </xf>
    <xf numFmtId="4" fontId="6" fillId="35" borderId="28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4" fontId="9" fillId="34" borderId="17" xfId="0" applyNumberFormat="1" applyFont="1" applyFill="1" applyBorder="1" applyAlignment="1">
      <alignment horizontal="right"/>
    </xf>
    <xf numFmtId="4" fontId="9" fillId="34" borderId="18" xfId="0" applyNumberFormat="1" applyFont="1" applyFill="1" applyBorder="1" applyAlignment="1">
      <alignment horizontal="right"/>
    </xf>
    <xf numFmtId="4" fontId="9" fillId="34" borderId="16" xfId="0" applyNumberFormat="1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 horizontal="right"/>
    </xf>
    <xf numFmtId="4" fontId="5" fillId="35" borderId="9" xfId="0" applyNumberFormat="1" applyFont="1" applyFill="1" applyBorder="1" applyAlignment="1">
      <alignment horizontal="right"/>
    </xf>
    <xf numFmtId="4" fontId="6" fillId="35" borderId="9" xfId="0" applyNumberFormat="1" applyFont="1" applyFill="1" applyBorder="1" applyAlignment="1">
      <alignment horizontal="right"/>
    </xf>
    <xf numFmtId="4" fontId="6" fillId="35" borderId="9" xfId="0" applyNumberFormat="1" applyFont="1" applyFill="1" applyBorder="1" applyAlignment="1">
      <alignment horizontal="right"/>
    </xf>
    <xf numFmtId="4" fontId="5" fillId="35" borderId="9" xfId="0" applyNumberFormat="1" applyFont="1" applyFill="1" applyBorder="1" applyAlignment="1">
      <alignment horizontal="right"/>
    </xf>
    <xf numFmtId="4" fontId="6" fillId="35" borderId="9" xfId="0" applyNumberFormat="1" applyFont="1" applyFill="1" applyBorder="1" applyAlignment="1">
      <alignment horizontal="right"/>
    </xf>
    <xf numFmtId="4" fontId="5" fillId="35" borderId="9" xfId="0" applyNumberFormat="1" applyFont="1" applyFill="1" applyBorder="1" applyAlignment="1">
      <alignment horizontal="right"/>
    </xf>
    <xf numFmtId="4" fontId="6" fillId="35" borderId="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111" xfId="0" applyNumberFormat="1" applyFont="1" applyBorder="1" applyAlignment="1">
      <alignment horizontal="right"/>
    </xf>
    <xf numFmtId="4" fontId="9" fillId="34" borderId="92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" fillId="35" borderId="43" xfId="0" applyNumberFormat="1" applyFont="1" applyFill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4" fontId="9" fillId="34" borderId="19" xfId="0" applyNumberFormat="1" applyFont="1" applyFill="1" applyBorder="1" applyAlignment="1">
      <alignment horizontal="right"/>
    </xf>
    <xf numFmtId="4" fontId="6" fillId="35" borderId="23" xfId="0" applyNumberFormat="1" applyFont="1" applyFill="1" applyBorder="1" applyAlignment="1">
      <alignment horizontal="right"/>
    </xf>
    <xf numFmtId="4" fontId="5" fillId="35" borderId="26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/>
    </xf>
    <xf numFmtId="4" fontId="5" fillId="37" borderId="72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42" xfId="0" applyFont="1" applyBorder="1" applyAlignment="1">
      <alignment/>
    </xf>
    <xf numFmtId="4" fontId="9" fillId="34" borderId="9" xfId="0" applyNumberFormat="1" applyFont="1" applyFill="1" applyBorder="1" applyAlignment="1">
      <alignment horizontal="right"/>
    </xf>
    <xf numFmtId="0" fontId="5" fillId="0" borderId="117" xfId="0" applyFont="1" applyBorder="1" applyAlignment="1">
      <alignment vertical="center"/>
    </xf>
    <xf numFmtId="0" fontId="9" fillId="0" borderId="50" xfId="0" applyFont="1" applyBorder="1" applyAlignment="1">
      <alignment/>
    </xf>
    <xf numFmtId="4" fontId="6" fillId="35" borderId="52" xfId="0" applyNumberFormat="1" applyFont="1" applyFill="1" applyBorder="1" applyAlignment="1">
      <alignment/>
    </xf>
    <xf numFmtId="4" fontId="6" fillId="35" borderId="52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9" fillId="33" borderId="54" xfId="0" applyFont="1" applyFill="1" applyBorder="1" applyAlignment="1">
      <alignment/>
    </xf>
    <xf numFmtId="4" fontId="9" fillId="33" borderId="84" xfId="0" applyNumberFormat="1" applyFont="1" applyFill="1" applyBorder="1" applyAlignment="1">
      <alignment/>
    </xf>
    <xf numFmtId="4" fontId="9" fillId="33" borderId="85" xfId="0" applyNumberFormat="1" applyFont="1" applyFill="1" applyBorder="1" applyAlignment="1">
      <alignment/>
    </xf>
    <xf numFmtId="4" fontId="9" fillId="33" borderId="54" xfId="0" applyNumberFormat="1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9" fillId="35" borderId="0" xfId="0" applyFont="1" applyFill="1" applyBorder="1" applyAlignment="1">
      <alignment/>
    </xf>
    <xf numFmtId="4" fontId="9" fillId="35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6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6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33" borderId="9" xfId="0" applyFont="1" applyFill="1" applyBorder="1" applyAlignment="1">
      <alignment horizontal="center" wrapText="1"/>
    </xf>
    <xf numFmtId="0" fontId="59" fillId="35" borderId="9" xfId="0" applyFont="1" applyFill="1" applyBorder="1" applyAlignment="1">
      <alignment/>
    </xf>
    <xf numFmtId="0" fontId="60" fillId="35" borderId="9" xfId="0" applyFont="1" applyFill="1" applyBorder="1" applyAlignment="1">
      <alignment/>
    </xf>
    <xf numFmtId="4" fontId="59" fillId="35" borderId="9" xfId="0" applyNumberFormat="1" applyFont="1" applyFill="1" applyBorder="1" applyAlignment="1">
      <alignment/>
    </xf>
    <xf numFmtId="4" fontId="59" fillId="33" borderId="9" xfId="0" applyNumberFormat="1" applyFont="1" applyFill="1" applyBorder="1" applyAlignment="1">
      <alignment/>
    </xf>
    <xf numFmtId="4" fontId="59" fillId="0" borderId="9" xfId="0" applyNumberFormat="1" applyFont="1" applyBorder="1" applyAlignment="1">
      <alignment/>
    </xf>
    <xf numFmtId="4" fontId="59" fillId="35" borderId="28" xfId="0" applyNumberFormat="1" applyFont="1" applyFill="1" applyBorder="1" applyAlignment="1">
      <alignment/>
    </xf>
    <xf numFmtId="0" fontId="5" fillId="34" borderId="9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4" fontId="5" fillId="34" borderId="9" xfId="0" applyNumberFormat="1" applyFont="1" applyFill="1" applyBorder="1" applyAlignment="1">
      <alignment/>
    </xf>
    <xf numFmtId="4" fontId="5" fillId="34" borderId="9" xfId="0" applyNumberFormat="1" applyFont="1" applyFill="1" applyBorder="1" applyAlignment="1">
      <alignment/>
    </xf>
    <xf numFmtId="0" fontId="7" fillId="34" borderId="119" xfId="0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4" fontId="5" fillId="34" borderId="120" xfId="0" applyNumberFormat="1" applyFont="1" applyFill="1" applyBorder="1" applyAlignment="1">
      <alignment/>
    </xf>
    <xf numFmtId="0" fontId="58" fillId="35" borderId="37" xfId="0" applyFont="1" applyFill="1" applyBorder="1" applyAlignment="1">
      <alignment/>
    </xf>
    <xf numFmtId="4" fontId="59" fillId="35" borderId="10" xfId="0" applyNumberFormat="1" applyFont="1" applyFill="1" applyBorder="1" applyAlignment="1">
      <alignment/>
    </xf>
    <xf numFmtId="4" fontId="59" fillId="35" borderId="9" xfId="0" applyNumberFormat="1" applyFont="1" applyFill="1" applyBorder="1" applyAlignment="1">
      <alignment/>
    </xf>
    <xf numFmtId="0" fontId="5" fillId="35" borderId="9" xfId="0" applyFont="1" applyFill="1" applyBorder="1" applyAlignment="1">
      <alignment/>
    </xf>
    <xf numFmtId="0" fontId="10" fillId="35" borderId="37" xfId="0" applyFont="1" applyFill="1" applyBorder="1" applyAlignment="1">
      <alignment/>
    </xf>
    <xf numFmtId="4" fontId="5" fillId="35" borderId="9" xfId="0" applyNumberFormat="1" applyFont="1" applyFill="1" applyBorder="1" applyAlignment="1">
      <alignment/>
    </xf>
    <xf numFmtId="4" fontId="5" fillId="33" borderId="9" xfId="0" applyNumberFormat="1" applyFont="1" applyFill="1" applyBorder="1" applyAlignment="1">
      <alignment/>
    </xf>
    <xf numFmtId="4" fontId="5" fillId="0" borderId="9" xfId="0" applyNumberFormat="1" applyFont="1" applyBorder="1" applyAlignment="1">
      <alignment/>
    </xf>
    <xf numFmtId="0" fontId="10" fillId="34" borderId="9" xfId="0" applyFont="1" applyFill="1" applyBorder="1" applyAlignment="1">
      <alignment/>
    </xf>
    <xf numFmtId="4" fontId="6" fillId="34" borderId="9" xfId="0" applyNumberFormat="1" applyFont="1" applyFill="1" applyBorder="1" applyAlignment="1">
      <alignment/>
    </xf>
    <xf numFmtId="4" fontId="6" fillId="33" borderId="9" xfId="0" applyNumberFormat="1" applyFont="1" applyFill="1" applyBorder="1" applyAlignment="1">
      <alignment/>
    </xf>
    <xf numFmtId="4" fontId="6" fillId="43" borderId="9" xfId="0" applyNumberFormat="1" applyFont="1" applyFill="1" applyBorder="1" applyAlignment="1">
      <alignment/>
    </xf>
    <xf numFmtId="0" fontId="7" fillId="35" borderId="9" xfId="0" applyFont="1" applyFill="1" applyBorder="1" applyAlignment="1">
      <alignment/>
    </xf>
    <xf numFmtId="4" fontId="5" fillId="35" borderId="118" xfId="0" applyNumberFormat="1" applyFont="1" applyFill="1" applyBorder="1" applyAlignment="1">
      <alignment/>
    </xf>
    <xf numFmtId="4" fontId="59" fillId="35" borderId="118" xfId="0" applyNumberFormat="1" applyFont="1" applyFill="1" applyBorder="1" applyAlignment="1">
      <alignment/>
    </xf>
    <xf numFmtId="0" fontId="7" fillId="35" borderId="37" xfId="0" applyFont="1" applyFill="1" applyBorder="1" applyAlignment="1">
      <alignment/>
    </xf>
    <xf numFmtId="0" fontId="7" fillId="35" borderId="9" xfId="0" applyFont="1" applyFill="1" applyBorder="1" applyAlignment="1">
      <alignment wrapText="1"/>
    </xf>
    <xf numFmtId="0" fontId="7" fillId="0" borderId="37" xfId="0" applyFont="1" applyBorder="1" applyAlignment="1">
      <alignment/>
    </xf>
    <xf numFmtId="4" fontId="5" fillId="35" borderId="118" xfId="0" applyNumberFormat="1" applyFont="1" applyFill="1" applyBorder="1" applyAlignment="1">
      <alignment/>
    </xf>
    <xf numFmtId="0" fontId="7" fillId="0" borderId="91" xfId="0" applyFont="1" applyBorder="1" applyAlignment="1">
      <alignment/>
    </xf>
    <xf numFmtId="4" fontId="9" fillId="34" borderId="26" xfId="0" applyNumberFormat="1" applyFont="1" applyFill="1" applyBorder="1" applyAlignment="1">
      <alignment horizontal="right"/>
    </xf>
    <xf numFmtId="4" fontId="6" fillId="35" borderId="83" xfId="0" applyNumberFormat="1" applyFont="1" applyFill="1" applyBorder="1" applyAlignment="1">
      <alignment/>
    </xf>
    <xf numFmtId="4" fontId="9" fillId="33" borderId="57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4" fontId="59" fillId="33" borderId="12" xfId="0" applyNumberFormat="1" applyFont="1" applyFill="1" applyBorder="1" applyAlignment="1">
      <alignment/>
    </xf>
    <xf numFmtId="4" fontId="59" fillId="0" borderId="9" xfId="0" applyNumberFormat="1" applyFont="1" applyBorder="1" applyAlignment="1">
      <alignment/>
    </xf>
    <xf numFmtId="0" fontId="59" fillId="0" borderId="9" xfId="0" applyFont="1" applyBorder="1" applyAlignment="1">
      <alignment/>
    </xf>
    <xf numFmtId="0" fontId="59" fillId="33" borderId="9" xfId="0" applyFont="1" applyFill="1" applyBorder="1" applyAlignment="1">
      <alignment/>
    </xf>
    <xf numFmtId="4" fontId="59" fillId="0" borderId="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4" borderId="9" xfId="0" applyFont="1" applyFill="1" applyBorder="1" applyAlignment="1">
      <alignment/>
    </xf>
    <xf numFmtId="0" fontId="5" fillId="33" borderId="9" xfId="0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4" fontId="5" fillId="34" borderId="9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 horizontal="right"/>
    </xf>
    <xf numFmtId="0" fontId="5" fillId="34" borderId="118" xfId="0" applyFont="1" applyFill="1" applyBorder="1" applyAlignment="1">
      <alignment/>
    </xf>
    <xf numFmtId="4" fontId="5" fillId="34" borderId="121" xfId="0" applyNumberFormat="1" applyFont="1" applyFill="1" applyBorder="1" applyAlignment="1">
      <alignment horizontal="right"/>
    </xf>
    <xf numFmtId="4" fontId="59" fillId="35" borderId="118" xfId="0" applyNumberFormat="1" applyFont="1" applyFill="1" applyBorder="1" applyAlignment="1">
      <alignment/>
    </xf>
    <xf numFmtId="0" fontId="59" fillId="35" borderId="118" xfId="0" applyFont="1" applyFill="1" applyBorder="1" applyAlignment="1">
      <alignment/>
    </xf>
    <xf numFmtId="0" fontId="59" fillId="35" borderId="9" xfId="0" applyFont="1" applyFill="1" applyBorder="1" applyAlignment="1">
      <alignment/>
    </xf>
    <xf numFmtId="4" fontId="59" fillId="35" borderId="9" xfId="0" applyNumberFormat="1" applyFont="1" applyFill="1" applyBorder="1" applyAlignment="1">
      <alignment/>
    </xf>
    <xf numFmtId="4" fontId="5" fillId="0" borderId="118" xfId="0" applyNumberFormat="1" applyFont="1" applyBorder="1" applyAlignment="1">
      <alignment/>
    </xf>
    <xf numFmtId="0" fontId="5" fillId="0" borderId="118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18" xfId="0" applyNumberFormat="1" applyFont="1" applyFill="1" applyBorder="1" applyAlignment="1">
      <alignment/>
    </xf>
    <xf numFmtId="4" fontId="59" fillId="0" borderId="118" xfId="0" applyNumberFormat="1" applyFont="1" applyBorder="1" applyAlignment="1">
      <alignment/>
    </xf>
    <xf numFmtId="0" fontId="59" fillId="0" borderId="118" xfId="0" applyFont="1" applyBorder="1" applyAlignment="1">
      <alignment/>
    </xf>
    <xf numFmtId="4" fontId="59" fillId="0" borderId="118" xfId="0" applyNumberFormat="1" applyFont="1" applyFill="1" applyBorder="1" applyAlignment="1">
      <alignment/>
    </xf>
    <xf numFmtId="4" fontId="5" fillId="0" borderId="9" xfId="0" applyNumberFormat="1" applyFont="1" applyBorder="1" applyAlignment="1">
      <alignment/>
    </xf>
    <xf numFmtId="4" fontId="11" fillId="35" borderId="9" xfId="0" applyNumberFormat="1" applyFont="1" applyFill="1" applyBorder="1" applyAlignment="1">
      <alignment horizontal="right"/>
    </xf>
    <xf numFmtId="4" fontId="5" fillId="35" borderId="9" xfId="0" applyNumberFormat="1" applyFont="1" applyFill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61" fillId="35" borderId="9" xfId="0" applyNumberFormat="1" applyFont="1" applyFill="1" applyBorder="1" applyAlignment="1">
      <alignment/>
    </xf>
    <xf numFmtId="4" fontId="59" fillId="35" borderId="9" xfId="0" applyNumberFormat="1" applyFont="1" applyFill="1" applyBorder="1" applyAlignment="1">
      <alignment horizontal="right"/>
    </xf>
    <xf numFmtId="4" fontId="59" fillId="0" borderId="9" xfId="0" applyNumberFormat="1" applyFont="1" applyBorder="1" applyAlignment="1">
      <alignment horizontal="right"/>
    </xf>
    <xf numFmtId="4" fontId="11" fillId="35" borderId="28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18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59" fillId="33" borderId="9" xfId="0" applyNumberFormat="1" applyFont="1" applyFill="1" applyBorder="1" applyAlignment="1">
      <alignment/>
    </xf>
    <xf numFmtId="4" fontId="59" fillId="0" borderId="11" xfId="0" applyNumberFormat="1" applyFont="1" applyBorder="1" applyAlignment="1">
      <alignment/>
    </xf>
    <xf numFmtId="4" fontId="5" fillId="33" borderId="9" xfId="0" applyNumberFormat="1" applyFont="1" applyFill="1" applyBorder="1" applyAlignment="1">
      <alignment/>
    </xf>
    <xf numFmtId="4" fontId="5" fillId="3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" fontId="59" fillId="0" borderId="9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35" borderId="1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4" fontId="5" fillId="35" borderId="25" xfId="0" applyNumberFormat="1" applyFont="1" applyFill="1" applyBorder="1" applyAlignment="1">
      <alignment/>
    </xf>
    <xf numFmtId="0" fontId="6" fillId="34" borderId="9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" fontId="6" fillId="43" borderId="9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18" xfId="0" applyNumberFormat="1" applyFont="1" applyBorder="1" applyAlignment="1">
      <alignment horizontal="right"/>
    </xf>
    <xf numFmtId="0" fontId="9" fillId="43" borderId="9" xfId="0" applyFont="1" applyFill="1" applyBorder="1" applyAlignment="1">
      <alignment/>
    </xf>
    <xf numFmtId="4" fontId="6" fillId="43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9" fillId="33" borderId="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2" xfId="0" applyFont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10" fillId="35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4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4" fontId="7" fillId="34" borderId="12" xfId="0" applyNumberFormat="1" applyFont="1" applyFill="1" applyBorder="1" applyAlignment="1">
      <alignment/>
    </xf>
    <xf numFmtId="0" fontId="7" fillId="0" borderId="72" xfId="0" applyFont="1" applyBorder="1" applyAlignment="1">
      <alignment/>
    </xf>
    <xf numFmtId="0" fontId="7" fillId="0" borderId="123" xfId="0" applyFont="1" applyBorder="1" applyAlignment="1">
      <alignment/>
    </xf>
    <xf numFmtId="4" fontId="7" fillId="34" borderId="123" xfId="0" applyNumberFormat="1" applyFont="1" applyFill="1" applyBorder="1" applyAlignment="1">
      <alignment/>
    </xf>
    <xf numFmtId="4" fontId="7" fillId="34" borderId="9" xfId="0" applyNumberFormat="1" applyFont="1" applyFill="1" applyBorder="1" applyAlignment="1">
      <alignment/>
    </xf>
    <xf numFmtId="0" fontId="10" fillId="35" borderId="117" xfId="0" applyFont="1" applyFill="1" applyBorder="1" applyAlignment="1">
      <alignment/>
    </xf>
    <xf numFmtId="4" fontId="7" fillId="34" borderId="9" xfId="0" applyNumberFormat="1" applyFont="1" applyFill="1" applyBorder="1" applyAlignment="1">
      <alignment/>
    </xf>
    <xf numFmtId="0" fontId="10" fillId="35" borderId="124" xfId="0" applyFont="1" applyFill="1" applyBorder="1" applyAlignment="1">
      <alignment/>
    </xf>
    <xf numFmtId="4" fontId="7" fillId="34" borderId="118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7" fillId="0" borderId="121" xfId="0" applyFont="1" applyFill="1" applyBorder="1" applyAlignment="1">
      <alignment/>
    </xf>
    <xf numFmtId="4" fontId="7" fillId="34" borderId="123" xfId="0" applyNumberFormat="1" applyFont="1" applyFill="1" applyBorder="1" applyAlignment="1">
      <alignment/>
    </xf>
    <xf numFmtId="4" fontId="10" fillId="35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0" fontId="7" fillId="33" borderId="72" xfId="0" applyFont="1" applyFill="1" applyBorder="1" applyAlignment="1">
      <alignment/>
    </xf>
    <xf numFmtId="0" fontId="10" fillId="33" borderId="121" xfId="0" applyFont="1" applyFill="1" applyBorder="1" applyAlignment="1">
      <alignment/>
    </xf>
    <xf numFmtId="4" fontId="8" fillId="33" borderId="123" xfId="0" applyNumberFormat="1" applyFont="1" applyFill="1" applyBorder="1" applyAlignment="1">
      <alignment/>
    </xf>
    <xf numFmtId="4" fontId="8" fillId="35" borderId="123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7" fillId="33" borderId="9" xfId="0" applyFont="1" applyFill="1" applyBorder="1" applyAlignment="1">
      <alignment/>
    </xf>
    <xf numFmtId="0" fontId="10" fillId="33" borderId="9" xfId="0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0" fillId="35" borderId="9" xfId="0" applyFont="1" applyFill="1" applyBorder="1" applyAlignment="1">
      <alignment horizontal="center"/>
    </xf>
    <xf numFmtId="0" fontId="10" fillId="31" borderId="9" xfId="0" applyFont="1" applyFill="1" applyBorder="1" applyAlignment="1">
      <alignment horizontal="center" wrapText="1"/>
    </xf>
    <xf numFmtId="0" fontId="10" fillId="44" borderId="9" xfId="0" applyFont="1" applyFill="1" applyBorder="1" applyAlignment="1">
      <alignment horizontal="center" wrapText="1"/>
    </xf>
    <xf numFmtId="4" fontId="2" fillId="34" borderId="9" xfId="0" applyNumberFormat="1" applyFont="1" applyFill="1" applyBorder="1" applyAlignment="1">
      <alignment/>
    </xf>
    <xf numFmtId="4" fontId="10" fillId="35" borderId="9" xfId="0" applyNumberFormat="1" applyFont="1" applyFill="1" applyBorder="1" applyAlignment="1">
      <alignment/>
    </xf>
    <xf numFmtId="4" fontId="7" fillId="31" borderId="9" xfId="0" applyNumberFormat="1" applyFont="1" applyFill="1" applyBorder="1" applyAlignment="1">
      <alignment/>
    </xf>
    <xf numFmtId="4" fontId="7" fillId="31" borderId="9" xfId="0" applyNumberFormat="1" applyFont="1" applyFill="1" applyBorder="1" applyAlignment="1">
      <alignment/>
    </xf>
    <xf numFmtId="4" fontId="7" fillId="44" borderId="9" xfId="0" applyNumberFormat="1" applyFont="1" applyFill="1" applyBorder="1" applyAlignment="1">
      <alignment/>
    </xf>
    <xf numFmtId="4" fontId="7" fillId="44" borderId="9" xfId="0" applyNumberFormat="1" applyFont="1" applyFill="1" applyBorder="1" applyAlignment="1">
      <alignment/>
    </xf>
    <xf numFmtId="4" fontId="7" fillId="31" borderId="9" xfId="0" applyNumberFormat="1" applyFont="1" applyFill="1" applyBorder="1" applyAlignment="1">
      <alignment/>
    </xf>
    <xf numFmtId="4" fontId="7" fillId="31" borderId="118" xfId="0" applyNumberFormat="1" applyFont="1" applyFill="1" applyBorder="1" applyAlignment="1">
      <alignment/>
    </xf>
    <xf numFmtId="4" fontId="7" fillId="31" borderId="118" xfId="0" applyNumberFormat="1" applyFont="1" applyFill="1" applyBorder="1" applyAlignment="1">
      <alignment/>
    </xf>
    <xf numFmtId="4" fontId="7" fillId="44" borderId="118" xfId="0" applyNumberFormat="1" applyFont="1" applyFill="1" applyBorder="1" applyAlignment="1">
      <alignment/>
    </xf>
    <xf numFmtId="4" fontId="7" fillId="31" borderId="118" xfId="0" applyNumberFormat="1" applyFont="1" applyFill="1" applyBorder="1" applyAlignment="1">
      <alignment/>
    </xf>
    <xf numFmtId="4" fontId="7" fillId="44" borderId="118" xfId="0" applyNumberFormat="1" applyFont="1" applyFill="1" applyBorder="1" applyAlignment="1">
      <alignment/>
    </xf>
    <xf numFmtId="4" fontId="2" fillId="34" borderId="118" xfId="0" applyNumberFormat="1" applyFont="1" applyFill="1" applyBorder="1" applyAlignment="1">
      <alignment/>
    </xf>
    <xf numFmtId="4" fontId="8" fillId="35" borderId="9" xfId="0" applyNumberFormat="1" applyFont="1" applyFill="1" applyBorder="1" applyAlignment="1">
      <alignment/>
    </xf>
    <xf numFmtId="4" fontId="8" fillId="45" borderId="12" xfId="0" applyNumberFormat="1" applyFont="1" applyFill="1" applyBorder="1" applyAlignment="1">
      <alignment/>
    </xf>
    <xf numFmtId="4" fontId="10" fillId="35" borderId="9" xfId="0" applyNumberFormat="1" applyFont="1" applyFill="1" applyBorder="1" applyAlignment="1">
      <alignment/>
    </xf>
    <xf numFmtId="4" fontId="10" fillId="35" borderId="118" xfId="0" applyNumberFormat="1" applyFont="1" applyFill="1" applyBorder="1" applyAlignment="1">
      <alignment/>
    </xf>
    <xf numFmtId="4" fontId="8" fillId="45" borderId="118" xfId="0" applyNumberFormat="1" applyFont="1" applyFill="1" applyBorder="1" applyAlignment="1">
      <alignment/>
    </xf>
    <xf numFmtId="4" fontId="8" fillId="35" borderId="118" xfId="0" applyNumberFormat="1" applyFont="1" applyFill="1" applyBorder="1" applyAlignment="1">
      <alignment/>
    </xf>
    <xf numFmtId="4" fontId="8" fillId="45" borderId="9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1" borderId="9" xfId="0" applyNumberFormat="1" applyFont="1" applyFill="1" applyBorder="1" applyAlignment="1">
      <alignment/>
    </xf>
    <xf numFmtId="4" fontId="7" fillId="31" borderId="118" xfId="0" applyNumberFormat="1" applyFont="1" applyFill="1" applyBorder="1" applyAlignment="1">
      <alignment/>
    </xf>
    <xf numFmtId="0" fontId="15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0" fontId="10" fillId="35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7" fillId="0" borderId="0" xfId="0" applyFont="1" applyFill="1" applyAlignment="1">
      <alignment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7" fillId="35" borderId="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7" fillId="35" borderId="9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7" fillId="35" borderId="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7" fillId="25" borderId="1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4" fontId="10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9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35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0" borderId="72" xfId="0" applyFont="1" applyBorder="1" applyAlignment="1">
      <alignment/>
    </xf>
    <xf numFmtId="4" fontId="2" fillId="35" borderId="118" xfId="0" applyNumberFormat="1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0" fontId="7" fillId="35" borderId="117" xfId="0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0" fontId="7" fillId="35" borderId="12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" fontId="3" fillId="33" borderId="9" xfId="0" applyNumberFormat="1" applyFont="1" applyFill="1" applyBorder="1" applyAlignment="1">
      <alignment/>
    </xf>
    <xf numFmtId="0" fontId="2" fillId="0" borderId="121" xfId="0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118" xfId="0" applyNumberFormat="1" applyFont="1" applyFill="1" applyBorder="1" applyAlignment="1">
      <alignment/>
    </xf>
    <xf numFmtId="0" fontId="2" fillId="0" borderId="123" xfId="0" applyFont="1" applyBorder="1" applyAlignment="1">
      <alignment/>
    </xf>
    <xf numFmtId="0" fontId="2" fillId="33" borderId="72" xfId="0" applyFont="1" applyFill="1" applyBorder="1" applyAlignment="1">
      <alignment/>
    </xf>
    <xf numFmtId="0" fontId="3" fillId="33" borderId="121" xfId="0" applyFont="1" applyFill="1" applyBorder="1" applyAlignment="1">
      <alignment/>
    </xf>
    <xf numFmtId="4" fontId="3" fillId="33" borderId="9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22" xfId="0" applyFont="1" applyBorder="1" applyAlignment="1">
      <alignment/>
    </xf>
    <xf numFmtId="4" fontId="16" fillId="35" borderId="9" xfId="0" applyNumberFormat="1" applyFont="1" applyFill="1" applyBorder="1" applyAlignment="1">
      <alignment horizontal="right"/>
    </xf>
    <xf numFmtId="4" fontId="16" fillId="35" borderId="12" xfId="0" applyNumberFormat="1" applyFont="1" applyFill="1" applyBorder="1" applyAlignment="1">
      <alignment/>
    </xf>
    <xf numFmtId="4" fontId="16" fillId="34" borderId="12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" fontId="16" fillId="35" borderId="12" xfId="0" applyNumberFormat="1" applyFont="1" applyFill="1" applyBorder="1" applyAlignment="1">
      <alignment/>
    </xf>
    <xf numFmtId="0" fontId="2" fillId="0" borderId="123" xfId="0" applyFont="1" applyBorder="1" applyAlignment="1">
      <alignment/>
    </xf>
    <xf numFmtId="4" fontId="16" fillId="35" borderId="123" xfId="0" applyNumberFormat="1" applyFont="1" applyFill="1" applyBorder="1" applyAlignment="1">
      <alignment/>
    </xf>
    <xf numFmtId="4" fontId="16" fillId="35" borderId="9" xfId="0" applyNumberFormat="1" applyFont="1" applyFill="1" applyBorder="1" applyAlignment="1">
      <alignment/>
    </xf>
    <xf numFmtId="0" fontId="2" fillId="35" borderId="9" xfId="0" applyFont="1" applyFill="1" applyBorder="1" applyAlignment="1">
      <alignment/>
    </xf>
    <xf numFmtId="4" fontId="16" fillId="35" borderId="25" xfId="0" applyNumberFormat="1" applyFont="1" applyFill="1" applyBorder="1" applyAlignment="1">
      <alignment horizontal="right"/>
    </xf>
    <xf numFmtId="4" fontId="16" fillId="35" borderId="9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4" fontId="16" fillId="35" borderId="120" xfId="0" applyNumberFormat="1" applyFont="1" applyFill="1" applyBorder="1" applyAlignment="1">
      <alignment horizontal="right"/>
    </xf>
    <xf numFmtId="4" fontId="16" fillId="34" borderId="118" xfId="0" applyNumberFormat="1" applyFont="1" applyFill="1" applyBorder="1" applyAlignment="1">
      <alignment/>
    </xf>
    <xf numFmtId="4" fontId="16" fillId="35" borderId="118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" fontId="18" fillId="0" borderId="9" xfId="0" applyNumberFormat="1" applyFont="1" applyBorder="1" applyAlignment="1">
      <alignment/>
    </xf>
    <xf numFmtId="4" fontId="16" fillId="0" borderId="9" xfId="0" applyNumberFormat="1" applyFont="1" applyBorder="1" applyAlignment="1">
      <alignment/>
    </xf>
    <xf numFmtId="4" fontId="16" fillId="35" borderId="123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/>
    </xf>
    <xf numFmtId="0" fontId="17" fillId="0" borderId="9" xfId="0" applyFont="1" applyBorder="1" applyAlignment="1">
      <alignment/>
    </xf>
    <xf numFmtId="0" fontId="16" fillId="0" borderId="9" xfId="0" applyFont="1" applyBorder="1" applyAlignment="1">
      <alignment/>
    </xf>
    <xf numFmtId="4" fontId="16" fillId="0" borderId="9" xfId="0" applyNumberFormat="1" applyFont="1" applyBorder="1" applyAlignment="1">
      <alignment/>
    </xf>
    <xf numFmtId="4" fontId="16" fillId="35" borderId="12" xfId="0" applyNumberFormat="1" applyFont="1" applyFill="1" applyBorder="1" applyAlignment="1">
      <alignment/>
    </xf>
    <xf numFmtId="0" fontId="16" fillId="35" borderId="9" xfId="0" applyFont="1" applyFill="1" applyBorder="1" applyAlignment="1">
      <alignment/>
    </xf>
    <xf numFmtId="4" fontId="16" fillId="0" borderId="11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34" borderId="9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4" fontId="7" fillId="35" borderId="0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4" fontId="2" fillId="0" borderId="125" xfId="0" applyNumberFormat="1" applyFont="1" applyFill="1" applyBorder="1" applyAlignment="1">
      <alignment/>
    </xf>
    <xf numFmtId="4" fontId="2" fillId="0" borderId="118" xfId="0" applyNumberFormat="1" applyFont="1" applyFill="1" applyBorder="1" applyAlignment="1">
      <alignment/>
    </xf>
    <xf numFmtId="4" fontId="2" fillId="34" borderId="118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2" fillId="0" borderId="126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2" fillId="0" borderId="118" xfId="0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5" fillId="0" borderId="9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7\PARACLINICE\LABORATOR%20SANGE\VALORI%202017%20LABORATOARE%20S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12.2014-01.01.2015"/>
      <sheetName val="17.02.2015"/>
      <sheetName val="17.03.2015"/>
      <sheetName val=" 01.04.2015"/>
      <sheetName val="17.04.2015"/>
      <sheetName val="01.05.2015"/>
      <sheetName val="01.05.2015 CONTRACT SCRIS"/>
      <sheetName val="19.05.2015 (REALIZ TRIM I APR)"/>
      <sheetName val="19.05.2015"/>
      <sheetName val="01.05.2015 (2)"/>
      <sheetName val="15.06.2015"/>
      <sheetName val="15.06.2015 (2)"/>
      <sheetName val="17.07.2015"/>
      <sheetName val="17.07.2015 (2)"/>
      <sheetName val="14.08.2015"/>
      <sheetName val="14.08.2015 (2)"/>
      <sheetName val="24.08.2015"/>
      <sheetName val="24.08.2015 (2)"/>
      <sheetName val="31.08.2015"/>
      <sheetName val="31.08.2015 (2)"/>
      <sheetName val="16.09.2015 ECON"/>
      <sheetName val="16.09.2015 ECON+SUPLIM"/>
      <sheetName val="16.09.2015 ECON+SUPLIM (2)"/>
      <sheetName val="15.10..2015 ECON+SUPLIM"/>
      <sheetName val="15.10..2015 ECON+SUPLIM(2) "/>
      <sheetName val="21.10..2015 EC+SUP revalidat"/>
      <sheetName val="21.10..2015 EC+SUP revalidat(2)"/>
      <sheetName val="13.11.2015 SUPLIM 29.10.2015+EC"/>
      <sheetName val="13.11.2015 SUPLIM 29.10.2015(2)"/>
      <sheetName val="13.11.2015 SUPLIM 29.10.2015BUN"/>
      <sheetName val="15.12.2015"/>
      <sheetName val="15.12.2015 (2)"/>
      <sheetName val="01.01.2016 LAB"/>
      <sheetName val="27.01.2016 IESIT ASIS  ROMAR"/>
      <sheetName val="15.02.2016 IESIT ASIS  ROMAR(2)"/>
      <sheetName val="16.03.2016"/>
      <sheetName val="01.04.2016 PRELUNG"/>
      <sheetName val="14.04.2016"/>
      <sheetName val="16.05.2016"/>
      <sheetName val="16.06.2016 "/>
      <sheetName val="24.06.2016"/>
      <sheetName val="20.07.2016"/>
      <sheetName val="01.08.2016"/>
      <sheetName val="01.08.2016 (2)"/>
      <sheetName val="01.08.2016 (val contr)"/>
      <sheetName val="17.08.2016 AN"/>
      <sheetName val="17.08.2016 CU IUL"/>
      <sheetName val="17.08.2016 AUG-DEC"/>
      <sheetName val="22.08.2016 AN REAL IUL"/>
      <sheetName val="22.08.2016 REAL IUL (2)"/>
      <sheetName val="16.09.2016 AN REAL AUG"/>
      <sheetName val="16.09.2016 (2)"/>
      <sheetName val="16.09.2016 AN REAL AUG (2)"/>
      <sheetName val="21.10.2016 REAL SEPT"/>
      <sheetName val="21.10.2016 REAL SEPT (2)"/>
      <sheetName val="21.10.2016 REAL SUPLIM "/>
      <sheetName val="21.10.2016 REAL  SUPLIM"/>
      <sheetName val="17.11.2016"/>
      <sheetName val="17.11.2016 (2)"/>
      <sheetName val="29.11.2016"/>
      <sheetName val="29.11.2016 (2)"/>
      <sheetName val="13.12.2016"/>
      <sheetName val="13.12.2016 (2)"/>
      <sheetName val="19.12.2016"/>
      <sheetName val="19.12.2016 (2)"/>
      <sheetName val="01.01.2017"/>
    </sheetNames>
    <sheetDataSet>
      <sheetData sheetId="55">
        <row r="36">
          <cell r="S36">
            <v>2934524.6500000004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AA128"/>
  <sheetViews>
    <sheetView workbookViewId="0" topLeftCell="A9">
      <selection activeCell="F11" sqref="F11"/>
    </sheetView>
  </sheetViews>
  <sheetFormatPr defaultColWidth="8.00390625" defaultRowHeight="15.75"/>
  <cols>
    <col min="1" max="1" width="3.25390625" style="106" customWidth="1"/>
    <col min="2" max="2" width="25.00390625" style="106" customWidth="1"/>
    <col min="3" max="3" width="11.625" style="106" customWidth="1"/>
    <col min="4" max="4" width="11.00390625" style="106" customWidth="1"/>
    <col min="5" max="5" width="11.625" style="106" customWidth="1"/>
    <col min="6" max="6" width="11.50390625" style="106" customWidth="1"/>
    <col min="7" max="7" width="12.00390625" style="106" customWidth="1"/>
    <col min="8" max="8" width="11.75390625" style="106" customWidth="1"/>
    <col min="9" max="9" width="11.25390625" style="106" customWidth="1"/>
    <col min="10" max="13" width="11.50390625" style="106" customWidth="1"/>
    <col min="14" max="14" width="11.625" style="106" customWidth="1"/>
    <col min="15" max="15" width="10.875" style="106" customWidth="1"/>
    <col min="16" max="16" width="11.125" style="106" customWidth="1"/>
    <col min="17" max="17" width="12.125" style="106" customWidth="1"/>
    <col min="18" max="18" width="12.375" style="106" customWidth="1"/>
    <col min="19" max="19" width="12.25390625" style="106" customWidth="1"/>
    <col min="20" max="20" width="13.25390625" style="106" customWidth="1"/>
    <col min="21" max="21" width="10.75390625" style="106" customWidth="1"/>
    <col min="22" max="22" width="11.125" style="106" bestFit="1" customWidth="1"/>
    <col min="23" max="23" width="11.50390625" style="106" bestFit="1" customWidth="1"/>
    <col min="24" max="24" width="10.25390625" style="106" bestFit="1" customWidth="1"/>
    <col min="25" max="25" width="12.00390625" style="106" bestFit="1" customWidth="1"/>
    <col min="26" max="27" width="11.125" style="106" bestFit="1" customWidth="1"/>
    <col min="28" max="249" width="8.00390625" style="106" customWidth="1"/>
  </cols>
  <sheetData>
    <row r="8" ht="15.75">
      <c r="B8" s="644"/>
    </row>
    <row r="9" ht="15.75">
      <c r="B9" s="644"/>
    </row>
    <row r="10" spans="1:21" ht="15.75">
      <c r="A10" s="368"/>
      <c r="B10" s="645" t="s">
        <v>0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</row>
    <row r="11" spans="1:21" ht="15.75">
      <c r="A11" s="368"/>
      <c r="B11" s="646" t="s">
        <v>1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</row>
    <row r="12" spans="1:21" ht="15.75">
      <c r="A12" s="36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</row>
    <row r="13" spans="1:27" ht="57" customHeight="1">
      <c r="A13" s="636"/>
      <c r="B13" s="647" t="s">
        <v>2</v>
      </c>
      <c r="C13" s="648" t="s">
        <v>3</v>
      </c>
      <c r="D13" s="649" t="s">
        <v>4</v>
      </c>
      <c r="E13" s="649" t="s">
        <v>5</v>
      </c>
      <c r="F13" s="650" t="s">
        <v>6</v>
      </c>
      <c r="G13" s="648" t="s">
        <v>7</v>
      </c>
      <c r="H13" s="648" t="s">
        <v>8</v>
      </c>
      <c r="I13" s="649" t="s">
        <v>9</v>
      </c>
      <c r="J13" s="686" t="s">
        <v>10</v>
      </c>
      <c r="K13" s="687" t="s">
        <v>11</v>
      </c>
      <c r="L13" s="687" t="s">
        <v>12</v>
      </c>
      <c r="M13" s="688" t="s">
        <v>13</v>
      </c>
      <c r="N13" s="686" t="s">
        <v>14</v>
      </c>
      <c r="O13" s="687" t="s">
        <v>15</v>
      </c>
      <c r="P13" s="687" t="s">
        <v>16</v>
      </c>
      <c r="Q13" s="714" t="s">
        <v>17</v>
      </c>
      <c r="R13" s="686" t="s">
        <v>18</v>
      </c>
      <c r="S13" s="715" t="s">
        <v>19</v>
      </c>
      <c r="T13" s="368"/>
      <c r="U13" s="716"/>
      <c r="V13" s="717"/>
      <c r="W13" s="717"/>
      <c r="X13" s="718"/>
      <c r="Y13" s="718"/>
      <c r="Z13" s="718"/>
      <c r="AA13" s="718"/>
    </row>
    <row r="14" spans="1:27" ht="15.75">
      <c r="A14" s="651">
        <v>1</v>
      </c>
      <c r="B14" s="652" t="s">
        <v>20</v>
      </c>
      <c r="C14" s="653">
        <v>16442.11</v>
      </c>
      <c r="D14" s="653">
        <v>16442.11</v>
      </c>
      <c r="E14" s="653">
        <v>16442.11</v>
      </c>
      <c r="F14" s="654">
        <f aca="true" t="shared" si="0" ref="F14:F26">C14+D14+E14</f>
        <v>49326.33</v>
      </c>
      <c r="G14" s="655"/>
      <c r="H14" s="656"/>
      <c r="I14" s="689"/>
      <c r="J14" s="690">
        <f aca="true" t="shared" si="1" ref="J14:J25">G14+H14+I14</f>
        <v>0</v>
      </c>
      <c r="K14" s="691"/>
      <c r="L14" s="692"/>
      <c r="M14" s="693"/>
      <c r="N14" s="690">
        <f aca="true" t="shared" si="2" ref="N14:N26">K14+L14+M14</f>
        <v>0</v>
      </c>
      <c r="O14" s="692"/>
      <c r="P14" s="692"/>
      <c r="Q14" s="719"/>
      <c r="R14" s="690">
        <f aca="true" t="shared" si="3" ref="R14:R26">O14+P14+Q14</f>
        <v>0</v>
      </c>
      <c r="S14" s="720">
        <f aca="true" t="shared" si="4" ref="S14:S26">F14+J14+N14+R14</f>
        <v>49326.33</v>
      </c>
      <c r="T14" s="375"/>
      <c r="U14" s="721"/>
      <c r="V14" s="643"/>
      <c r="W14" s="643"/>
      <c r="X14" s="722"/>
      <c r="Y14" s="718"/>
      <c r="Z14" s="718"/>
      <c r="AA14" s="718"/>
    </row>
    <row r="15" spans="1:27" ht="15.75">
      <c r="A15" s="657">
        <v>2</v>
      </c>
      <c r="B15" s="658" t="s">
        <v>21</v>
      </c>
      <c r="C15" s="653">
        <v>25247.14</v>
      </c>
      <c r="D15" s="653">
        <v>25247.14</v>
      </c>
      <c r="E15" s="653">
        <v>25247.14</v>
      </c>
      <c r="F15" s="654">
        <f t="shared" si="0"/>
        <v>75741.42</v>
      </c>
      <c r="G15" s="655"/>
      <c r="H15" s="656"/>
      <c r="I15" s="689"/>
      <c r="J15" s="690">
        <f t="shared" si="1"/>
        <v>0</v>
      </c>
      <c r="K15" s="691"/>
      <c r="L15" s="692"/>
      <c r="M15" s="693"/>
      <c r="N15" s="690">
        <f t="shared" si="2"/>
        <v>0</v>
      </c>
      <c r="O15" s="692"/>
      <c r="P15" s="692"/>
      <c r="Q15" s="719"/>
      <c r="R15" s="690">
        <f t="shared" si="3"/>
        <v>0</v>
      </c>
      <c r="S15" s="720">
        <f t="shared" si="4"/>
        <v>75741.42</v>
      </c>
      <c r="T15" s="375"/>
      <c r="U15" s="721"/>
      <c r="V15" s="643"/>
      <c r="W15" s="643"/>
      <c r="X15" s="722"/>
      <c r="Y15" s="718"/>
      <c r="Z15" s="718"/>
      <c r="AA15" s="718"/>
    </row>
    <row r="16" spans="1:27" ht="15.75">
      <c r="A16" s="657">
        <v>3</v>
      </c>
      <c r="B16" s="658" t="s">
        <v>22</v>
      </c>
      <c r="C16" s="653">
        <v>20225.65</v>
      </c>
      <c r="D16" s="653">
        <v>20225.65</v>
      </c>
      <c r="E16" s="653">
        <v>20225.65</v>
      </c>
      <c r="F16" s="654">
        <f t="shared" si="0"/>
        <v>60676.950000000004</v>
      </c>
      <c r="G16" s="655"/>
      <c r="H16" s="656"/>
      <c r="I16" s="689"/>
      <c r="J16" s="690">
        <f t="shared" si="1"/>
        <v>0</v>
      </c>
      <c r="K16" s="691"/>
      <c r="L16" s="692"/>
      <c r="M16" s="693"/>
      <c r="N16" s="690">
        <f t="shared" si="2"/>
        <v>0</v>
      </c>
      <c r="O16" s="692"/>
      <c r="P16" s="692"/>
      <c r="Q16" s="719"/>
      <c r="R16" s="690">
        <f t="shared" si="3"/>
        <v>0</v>
      </c>
      <c r="S16" s="720">
        <f t="shared" si="4"/>
        <v>60676.950000000004</v>
      </c>
      <c r="T16" s="375"/>
      <c r="U16" s="721"/>
      <c r="V16" s="643"/>
      <c r="W16" s="643"/>
      <c r="X16" s="722"/>
      <c r="Y16" s="718"/>
      <c r="Z16" s="718"/>
      <c r="AA16" s="718"/>
    </row>
    <row r="17" spans="1:27" ht="15.75">
      <c r="A17" s="657">
        <v>4</v>
      </c>
      <c r="B17" s="658" t="s">
        <v>23</v>
      </c>
      <c r="C17" s="653">
        <v>11264.36</v>
      </c>
      <c r="D17" s="653">
        <v>11264.36</v>
      </c>
      <c r="E17" s="653">
        <v>11264.36</v>
      </c>
      <c r="F17" s="654">
        <f t="shared" si="0"/>
        <v>33793.08</v>
      </c>
      <c r="G17" s="655"/>
      <c r="H17" s="656"/>
      <c r="I17" s="689"/>
      <c r="J17" s="690">
        <f t="shared" si="1"/>
        <v>0</v>
      </c>
      <c r="K17" s="691"/>
      <c r="L17" s="692"/>
      <c r="M17" s="693"/>
      <c r="N17" s="690">
        <f t="shared" si="2"/>
        <v>0</v>
      </c>
      <c r="O17" s="692"/>
      <c r="P17" s="692"/>
      <c r="Q17" s="719"/>
      <c r="R17" s="690">
        <f t="shared" si="3"/>
        <v>0</v>
      </c>
      <c r="S17" s="720">
        <f t="shared" si="4"/>
        <v>33793.08</v>
      </c>
      <c r="T17" s="375"/>
      <c r="U17" s="721"/>
      <c r="V17" s="643"/>
      <c r="W17" s="643"/>
      <c r="X17" s="722"/>
      <c r="Y17" s="718"/>
      <c r="Z17" s="718"/>
      <c r="AA17" s="718"/>
    </row>
    <row r="18" spans="1:27" ht="15.75">
      <c r="A18" s="657">
        <v>5</v>
      </c>
      <c r="B18" s="658" t="s">
        <v>24</v>
      </c>
      <c r="C18" s="653">
        <v>16223.78</v>
      </c>
      <c r="D18" s="653">
        <v>16223.78</v>
      </c>
      <c r="E18" s="653">
        <v>16223.78</v>
      </c>
      <c r="F18" s="654">
        <f t="shared" si="0"/>
        <v>48671.340000000004</v>
      </c>
      <c r="G18" s="655"/>
      <c r="H18" s="656"/>
      <c r="I18" s="689"/>
      <c r="J18" s="690">
        <f t="shared" si="1"/>
        <v>0</v>
      </c>
      <c r="K18" s="691"/>
      <c r="L18" s="692"/>
      <c r="M18" s="693"/>
      <c r="N18" s="690">
        <f t="shared" si="2"/>
        <v>0</v>
      </c>
      <c r="O18" s="692"/>
      <c r="P18" s="692"/>
      <c r="Q18" s="719"/>
      <c r="R18" s="690">
        <f t="shared" si="3"/>
        <v>0</v>
      </c>
      <c r="S18" s="720">
        <f t="shared" si="4"/>
        <v>48671.340000000004</v>
      </c>
      <c r="T18" s="375"/>
      <c r="U18" s="721"/>
      <c r="V18" s="643"/>
      <c r="W18" s="643"/>
      <c r="X18" s="722"/>
      <c r="Y18" s="718"/>
      <c r="Z18" s="718"/>
      <c r="AA18" s="718"/>
    </row>
    <row r="19" spans="1:27" ht="15.75">
      <c r="A19" s="657">
        <v>6</v>
      </c>
      <c r="B19" s="658" t="s">
        <v>25</v>
      </c>
      <c r="C19" s="653">
        <v>10467.02</v>
      </c>
      <c r="D19" s="653">
        <v>10467.02</v>
      </c>
      <c r="E19" s="653">
        <v>10467.02</v>
      </c>
      <c r="F19" s="654">
        <f t="shared" si="0"/>
        <v>31401.06</v>
      </c>
      <c r="G19" s="659"/>
      <c r="H19" s="656"/>
      <c r="I19" s="689"/>
      <c r="J19" s="690">
        <f t="shared" si="1"/>
        <v>0</v>
      </c>
      <c r="K19" s="691"/>
      <c r="L19" s="692"/>
      <c r="M19" s="694"/>
      <c r="N19" s="690">
        <f t="shared" si="2"/>
        <v>0</v>
      </c>
      <c r="O19" s="692"/>
      <c r="P19" s="692"/>
      <c r="Q19" s="719"/>
      <c r="R19" s="690">
        <f t="shared" si="3"/>
        <v>0</v>
      </c>
      <c r="S19" s="720">
        <f t="shared" si="4"/>
        <v>31401.06</v>
      </c>
      <c r="T19" s="375"/>
      <c r="U19" s="721"/>
      <c r="V19" s="643"/>
      <c r="W19" s="643"/>
      <c r="X19" s="722"/>
      <c r="Y19" s="718"/>
      <c r="Z19" s="718"/>
      <c r="AA19" s="718"/>
    </row>
    <row r="20" spans="1:27" ht="15.75">
      <c r="A20" s="657">
        <v>7</v>
      </c>
      <c r="B20" s="658" t="s">
        <v>26</v>
      </c>
      <c r="C20" s="653">
        <v>17421.63</v>
      </c>
      <c r="D20" s="653">
        <v>17421.63</v>
      </c>
      <c r="E20" s="653">
        <v>17421.63</v>
      </c>
      <c r="F20" s="654">
        <f t="shared" si="0"/>
        <v>52264.89</v>
      </c>
      <c r="G20" s="655"/>
      <c r="H20" s="656"/>
      <c r="I20" s="689"/>
      <c r="J20" s="690">
        <f t="shared" si="1"/>
        <v>0</v>
      </c>
      <c r="K20" s="691"/>
      <c r="L20" s="692"/>
      <c r="M20" s="693"/>
      <c r="N20" s="690">
        <f t="shared" si="2"/>
        <v>0</v>
      </c>
      <c r="O20" s="692"/>
      <c r="P20" s="692"/>
      <c r="Q20" s="719"/>
      <c r="R20" s="690">
        <f t="shared" si="3"/>
        <v>0</v>
      </c>
      <c r="S20" s="720">
        <f t="shared" si="4"/>
        <v>52264.89</v>
      </c>
      <c r="T20" s="375"/>
      <c r="U20" s="721"/>
      <c r="V20" s="643"/>
      <c r="W20" s="643"/>
      <c r="X20" s="722"/>
      <c r="Y20" s="718"/>
      <c r="Z20" s="718"/>
      <c r="AA20" s="718"/>
    </row>
    <row r="21" spans="1:27" ht="15.75">
      <c r="A21" s="660">
        <v>8</v>
      </c>
      <c r="B21" s="661" t="s">
        <v>27</v>
      </c>
      <c r="C21" s="662">
        <v>16857.48</v>
      </c>
      <c r="D21" s="662">
        <v>16857.48</v>
      </c>
      <c r="E21" s="662">
        <v>16857.48</v>
      </c>
      <c r="F21" s="654">
        <f t="shared" si="0"/>
        <v>50572.44</v>
      </c>
      <c r="G21" s="655"/>
      <c r="H21" s="663"/>
      <c r="I21" s="689"/>
      <c r="J21" s="690">
        <f t="shared" si="1"/>
        <v>0</v>
      </c>
      <c r="K21" s="695"/>
      <c r="L21" s="692"/>
      <c r="M21" s="694"/>
      <c r="N21" s="690">
        <f t="shared" si="2"/>
        <v>0</v>
      </c>
      <c r="O21" s="692"/>
      <c r="P21" s="692"/>
      <c r="Q21" s="719"/>
      <c r="R21" s="690">
        <f t="shared" si="3"/>
        <v>0</v>
      </c>
      <c r="S21" s="720">
        <f t="shared" si="4"/>
        <v>50572.44</v>
      </c>
      <c r="T21" s="375"/>
      <c r="U21" s="721"/>
      <c r="V21" s="643"/>
      <c r="W21" s="643"/>
      <c r="X21" s="722"/>
      <c r="Y21" s="718"/>
      <c r="Z21" s="718"/>
      <c r="AA21" s="718"/>
    </row>
    <row r="22" spans="1:27" ht="15.75">
      <c r="A22" s="660">
        <v>9</v>
      </c>
      <c r="B22" s="661" t="s">
        <v>28</v>
      </c>
      <c r="C22" s="662">
        <v>18704.15</v>
      </c>
      <c r="D22" s="662">
        <v>18704.15</v>
      </c>
      <c r="E22" s="662">
        <v>18704.15</v>
      </c>
      <c r="F22" s="654">
        <f t="shared" si="0"/>
        <v>56112.450000000004</v>
      </c>
      <c r="G22" s="655"/>
      <c r="H22" s="663"/>
      <c r="I22" s="689"/>
      <c r="J22" s="690">
        <f t="shared" si="1"/>
        <v>0</v>
      </c>
      <c r="K22" s="691"/>
      <c r="L22" s="692"/>
      <c r="M22" s="693"/>
      <c r="N22" s="690">
        <f t="shared" si="2"/>
        <v>0</v>
      </c>
      <c r="O22" s="691"/>
      <c r="P22" s="691"/>
      <c r="Q22" s="723"/>
      <c r="R22" s="690">
        <f t="shared" si="3"/>
        <v>0</v>
      </c>
      <c r="S22" s="720">
        <f t="shared" si="4"/>
        <v>56112.450000000004</v>
      </c>
      <c r="T22" s="375"/>
      <c r="U22" s="721"/>
      <c r="V22" s="643"/>
      <c r="W22" s="643"/>
      <c r="X22" s="722"/>
      <c r="Y22" s="718"/>
      <c r="Z22" s="718"/>
      <c r="AA22" s="718"/>
    </row>
    <row r="23" spans="1:27" ht="15.75">
      <c r="A23" s="660">
        <v>10</v>
      </c>
      <c r="B23" s="661" t="s">
        <v>29</v>
      </c>
      <c r="C23" s="662">
        <v>16823.95</v>
      </c>
      <c r="D23" s="662">
        <v>16823.95</v>
      </c>
      <c r="E23" s="662">
        <v>16823.95</v>
      </c>
      <c r="F23" s="654">
        <f t="shared" si="0"/>
        <v>50471.850000000006</v>
      </c>
      <c r="G23" s="655"/>
      <c r="H23" s="663"/>
      <c r="I23" s="689"/>
      <c r="J23" s="690">
        <f t="shared" si="1"/>
        <v>0</v>
      </c>
      <c r="K23" s="691"/>
      <c r="L23" s="692"/>
      <c r="M23" s="693"/>
      <c r="N23" s="690">
        <f t="shared" si="2"/>
        <v>0</v>
      </c>
      <c r="O23" s="691"/>
      <c r="P23" s="691"/>
      <c r="Q23" s="723"/>
      <c r="R23" s="690">
        <f t="shared" si="3"/>
        <v>0</v>
      </c>
      <c r="S23" s="720">
        <f t="shared" si="4"/>
        <v>50471.850000000006</v>
      </c>
      <c r="T23" s="375"/>
      <c r="U23" s="721"/>
      <c r="V23" s="643"/>
      <c r="W23" s="643"/>
      <c r="X23" s="722"/>
      <c r="Y23" s="718"/>
      <c r="Z23" s="718"/>
      <c r="AA23" s="718"/>
    </row>
    <row r="24" spans="1:27" ht="15.75">
      <c r="A24" s="660">
        <v>11</v>
      </c>
      <c r="B24" s="664" t="s">
        <v>30</v>
      </c>
      <c r="C24" s="662">
        <v>13829.33</v>
      </c>
      <c r="D24" s="662">
        <v>13829.33</v>
      </c>
      <c r="E24" s="662">
        <v>13829.33</v>
      </c>
      <c r="F24" s="654">
        <f t="shared" si="0"/>
        <v>41487.99</v>
      </c>
      <c r="G24" s="653"/>
      <c r="H24" s="665"/>
      <c r="I24" s="689"/>
      <c r="J24" s="690">
        <f t="shared" si="1"/>
        <v>0</v>
      </c>
      <c r="K24" s="696"/>
      <c r="L24" s="697"/>
      <c r="M24" s="698"/>
      <c r="N24" s="690">
        <f t="shared" si="2"/>
        <v>0</v>
      </c>
      <c r="O24" s="691"/>
      <c r="P24" s="691"/>
      <c r="Q24" s="723"/>
      <c r="R24" s="690">
        <f t="shared" si="3"/>
        <v>0</v>
      </c>
      <c r="S24" s="720">
        <f t="shared" si="4"/>
        <v>41487.99</v>
      </c>
      <c r="T24" s="375"/>
      <c r="U24" s="721"/>
      <c r="V24" s="643"/>
      <c r="W24" s="643"/>
      <c r="X24" s="722"/>
      <c r="Y24" s="718"/>
      <c r="Z24" s="718"/>
      <c r="AA24" s="718"/>
    </row>
    <row r="25" spans="1:27" ht="15.75">
      <c r="A25" s="660">
        <v>12</v>
      </c>
      <c r="B25" s="664" t="s">
        <v>31</v>
      </c>
      <c r="C25" s="662">
        <v>14758.71</v>
      </c>
      <c r="D25" s="662">
        <v>14758.71</v>
      </c>
      <c r="E25" s="662">
        <v>14758.71</v>
      </c>
      <c r="F25" s="654">
        <f t="shared" si="0"/>
        <v>44276.13</v>
      </c>
      <c r="G25" s="653"/>
      <c r="H25" s="665"/>
      <c r="I25" s="689"/>
      <c r="J25" s="690">
        <f t="shared" si="1"/>
        <v>0</v>
      </c>
      <c r="K25" s="696"/>
      <c r="L25" s="699"/>
      <c r="M25" s="700"/>
      <c r="N25" s="690">
        <f t="shared" si="2"/>
        <v>0</v>
      </c>
      <c r="O25" s="691"/>
      <c r="P25" s="691"/>
      <c r="Q25" s="723"/>
      <c r="R25" s="690">
        <f t="shared" si="3"/>
        <v>0</v>
      </c>
      <c r="S25" s="720">
        <f t="shared" si="4"/>
        <v>44276.13</v>
      </c>
      <c r="T25" s="375"/>
      <c r="U25" s="721"/>
      <c r="V25" s="643"/>
      <c r="W25" s="643"/>
      <c r="X25" s="722"/>
      <c r="Y25" s="718"/>
      <c r="Z25" s="718"/>
      <c r="AA25" s="718"/>
    </row>
    <row r="26" spans="1:27" ht="15.75">
      <c r="A26" s="660">
        <v>13</v>
      </c>
      <c r="B26" s="666" t="s">
        <v>32</v>
      </c>
      <c r="C26" s="662">
        <v>13608.69</v>
      </c>
      <c r="D26" s="662">
        <v>13608.69</v>
      </c>
      <c r="E26" s="662">
        <v>13608.69</v>
      </c>
      <c r="F26" s="654">
        <f t="shared" si="0"/>
        <v>40826.07</v>
      </c>
      <c r="G26" s="653"/>
      <c r="H26" s="667"/>
      <c r="I26" s="701"/>
      <c r="J26" s="690"/>
      <c r="K26" s="696"/>
      <c r="L26" s="699"/>
      <c r="M26" s="700"/>
      <c r="N26" s="690">
        <f t="shared" si="2"/>
        <v>0</v>
      </c>
      <c r="O26" s="691"/>
      <c r="P26" s="691"/>
      <c r="Q26" s="723"/>
      <c r="R26" s="690">
        <f t="shared" si="3"/>
        <v>0</v>
      </c>
      <c r="S26" s="720">
        <f t="shared" si="4"/>
        <v>40826.07</v>
      </c>
      <c r="T26" s="375"/>
      <c r="U26" s="721"/>
      <c r="V26" s="643"/>
      <c r="W26" s="643"/>
      <c r="X26" s="722"/>
      <c r="Y26" s="718"/>
      <c r="Z26" s="718"/>
      <c r="AA26" s="718"/>
    </row>
    <row r="27" spans="1:27" ht="15.75">
      <c r="A27" s="668"/>
      <c r="B27" s="669" t="s">
        <v>33</v>
      </c>
      <c r="C27" s="670">
        <f aca="true" t="shared" si="5" ref="C27:F27">SUM(C14:C26)</f>
        <v>211874</v>
      </c>
      <c r="D27" s="670">
        <f t="shared" si="5"/>
        <v>211874</v>
      </c>
      <c r="E27" s="670">
        <f t="shared" si="5"/>
        <v>211874</v>
      </c>
      <c r="F27" s="671">
        <f t="shared" si="5"/>
        <v>635622</v>
      </c>
      <c r="G27" s="672">
        <f aca="true" t="shared" si="6" ref="G27:J27">SUM(G14:G25)</f>
        <v>0</v>
      </c>
      <c r="H27" s="672">
        <f t="shared" si="6"/>
        <v>0</v>
      </c>
      <c r="I27" s="672">
        <f t="shared" si="6"/>
        <v>0</v>
      </c>
      <c r="J27" s="702">
        <f t="shared" si="6"/>
        <v>0</v>
      </c>
      <c r="K27" s="703">
        <f aca="true" t="shared" si="7" ref="K27:S27">SUM(K14:K26)</f>
        <v>0</v>
      </c>
      <c r="L27" s="703">
        <f t="shared" si="7"/>
        <v>0</v>
      </c>
      <c r="M27" s="703">
        <f t="shared" si="7"/>
        <v>0</v>
      </c>
      <c r="N27" s="671">
        <f t="shared" si="7"/>
        <v>0</v>
      </c>
      <c r="O27" s="703">
        <f t="shared" si="7"/>
        <v>0</v>
      </c>
      <c r="P27" s="703">
        <f t="shared" si="7"/>
        <v>0</v>
      </c>
      <c r="Q27" s="671">
        <f t="shared" si="7"/>
        <v>0</v>
      </c>
      <c r="R27" s="702">
        <f t="shared" si="7"/>
        <v>0</v>
      </c>
      <c r="S27" s="724">
        <f t="shared" si="7"/>
        <v>635622</v>
      </c>
      <c r="T27" s="375"/>
      <c r="U27" s="375"/>
      <c r="V27" s="725"/>
      <c r="W27" s="725"/>
      <c r="X27" s="726"/>
      <c r="Y27" s="726"/>
      <c r="Z27" s="726"/>
      <c r="AA27" s="726"/>
    </row>
    <row r="28" spans="1:27" ht="15.75">
      <c r="A28" s="660">
        <v>13</v>
      </c>
      <c r="B28" s="673" t="s">
        <v>34</v>
      </c>
      <c r="C28" s="674">
        <v>18973.13</v>
      </c>
      <c r="D28" s="674">
        <v>18973.13</v>
      </c>
      <c r="E28" s="674">
        <f>18973.12</f>
        <v>18973.12</v>
      </c>
      <c r="F28" s="675">
        <f aca="true" t="shared" si="8" ref="F28:F33">C28+D28+E28</f>
        <v>56919.380000000005</v>
      </c>
      <c r="G28" s="676"/>
      <c r="H28" s="663"/>
      <c r="I28" s="689"/>
      <c r="J28" s="704">
        <f aca="true" t="shared" si="9" ref="J28:J32">G28+H28+I28</f>
        <v>0</v>
      </c>
      <c r="K28" s="697"/>
      <c r="L28" s="697"/>
      <c r="M28" s="698"/>
      <c r="N28" s="705">
        <f aca="true" t="shared" si="10" ref="N28:N33">K28+L28+M28</f>
        <v>0</v>
      </c>
      <c r="O28" s="695"/>
      <c r="P28" s="695"/>
      <c r="Q28" s="727"/>
      <c r="R28" s="704">
        <f aca="true" t="shared" si="11" ref="R28:R33">O28+P28+Q28</f>
        <v>0</v>
      </c>
      <c r="S28" s="728">
        <f aca="true" t="shared" si="12" ref="S28:S33">F28+J28+N28+R28</f>
        <v>56919.380000000005</v>
      </c>
      <c r="T28" s="375"/>
      <c r="U28" s="376"/>
      <c r="V28" s="718"/>
      <c r="W28" s="718"/>
      <c r="X28" s="376"/>
      <c r="Y28" s="718"/>
      <c r="Z28" s="718"/>
      <c r="AA28" s="718"/>
    </row>
    <row r="29" spans="1:27" ht="15.75">
      <c r="A29" s="660"/>
      <c r="B29" s="661" t="s">
        <v>28</v>
      </c>
      <c r="C29" s="674">
        <v>6354.21</v>
      </c>
      <c r="D29" s="674">
        <v>6354.21</v>
      </c>
      <c r="E29" s="674">
        <v>6354.2</v>
      </c>
      <c r="F29" s="675">
        <f t="shared" si="8"/>
        <v>19062.62</v>
      </c>
      <c r="G29" s="676"/>
      <c r="H29" s="663"/>
      <c r="I29" s="689"/>
      <c r="J29" s="704">
        <f t="shared" si="9"/>
        <v>0</v>
      </c>
      <c r="K29" s="697"/>
      <c r="L29" s="697"/>
      <c r="M29" s="698"/>
      <c r="N29" s="705">
        <f t="shared" si="10"/>
        <v>0</v>
      </c>
      <c r="O29" s="695"/>
      <c r="P29" s="695"/>
      <c r="Q29" s="727"/>
      <c r="R29" s="704">
        <f t="shared" si="11"/>
        <v>0</v>
      </c>
      <c r="S29" s="728">
        <f t="shared" si="12"/>
        <v>19062.62</v>
      </c>
      <c r="T29" s="375"/>
      <c r="U29" s="376"/>
      <c r="V29" s="718"/>
      <c r="W29" s="718"/>
      <c r="X29" s="376"/>
      <c r="Y29" s="718"/>
      <c r="Z29" s="718"/>
      <c r="AA29" s="718"/>
    </row>
    <row r="30" spans="1:27" ht="15.75">
      <c r="A30" s="677"/>
      <c r="B30" s="678" t="s">
        <v>35</v>
      </c>
      <c r="C30" s="679">
        <f aca="true" t="shared" si="13" ref="C30:S30">SUM(C28:C29)</f>
        <v>25327.34</v>
      </c>
      <c r="D30" s="679">
        <f t="shared" si="13"/>
        <v>25327.34</v>
      </c>
      <c r="E30" s="679">
        <f t="shared" si="13"/>
        <v>25327.32</v>
      </c>
      <c r="F30" s="680">
        <f t="shared" si="13"/>
        <v>75982</v>
      </c>
      <c r="G30" s="672">
        <f t="shared" si="13"/>
        <v>0</v>
      </c>
      <c r="H30" s="672">
        <f t="shared" si="13"/>
        <v>0</v>
      </c>
      <c r="I30" s="672">
        <f t="shared" si="13"/>
        <v>0</v>
      </c>
      <c r="J30" s="671">
        <f t="shared" si="13"/>
        <v>0</v>
      </c>
      <c r="K30" s="706">
        <f t="shared" si="13"/>
        <v>0</v>
      </c>
      <c r="L30" s="706">
        <f t="shared" si="13"/>
        <v>0</v>
      </c>
      <c r="M30" s="706">
        <f t="shared" si="13"/>
        <v>0</v>
      </c>
      <c r="N30" s="707">
        <f t="shared" si="13"/>
        <v>0</v>
      </c>
      <c r="O30" s="708">
        <f t="shared" si="13"/>
        <v>0</v>
      </c>
      <c r="P30" s="708">
        <f t="shared" si="13"/>
        <v>0</v>
      </c>
      <c r="Q30" s="702">
        <f t="shared" si="13"/>
        <v>0</v>
      </c>
      <c r="R30" s="702">
        <f t="shared" si="13"/>
        <v>0</v>
      </c>
      <c r="S30" s="724">
        <f t="shared" si="13"/>
        <v>75982</v>
      </c>
      <c r="T30" s="375"/>
      <c r="U30" s="375"/>
      <c r="V30" s="726"/>
      <c r="W30" s="726"/>
      <c r="X30" s="726"/>
      <c r="Y30" s="730"/>
      <c r="Z30" s="718"/>
      <c r="AA30" s="718"/>
    </row>
    <row r="31" spans="1:27" ht="15.75">
      <c r="A31" s="660">
        <v>14</v>
      </c>
      <c r="B31" s="673" t="s">
        <v>36</v>
      </c>
      <c r="C31" s="674">
        <v>4600</v>
      </c>
      <c r="D31" s="674">
        <v>4600</v>
      </c>
      <c r="E31" s="674">
        <v>4382.96</v>
      </c>
      <c r="F31" s="675">
        <f t="shared" si="8"/>
        <v>13582.96</v>
      </c>
      <c r="G31" s="676"/>
      <c r="H31" s="665"/>
      <c r="I31" s="709"/>
      <c r="J31" s="675">
        <f t="shared" si="9"/>
        <v>0</v>
      </c>
      <c r="K31" s="692"/>
      <c r="L31" s="695"/>
      <c r="M31" s="693"/>
      <c r="N31" s="690">
        <f t="shared" si="10"/>
        <v>0</v>
      </c>
      <c r="O31" s="691"/>
      <c r="P31" s="691"/>
      <c r="Q31" s="723"/>
      <c r="R31" s="723">
        <f t="shared" si="11"/>
        <v>0</v>
      </c>
      <c r="S31" s="728">
        <f t="shared" si="12"/>
        <v>13582.96</v>
      </c>
      <c r="T31" s="375"/>
      <c r="U31" s="376"/>
      <c r="V31" s="718"/>
      <c r="W31" s="718"/>
      <c r="X31" s="722"/>
      <c r="Y31" s="718"/>
      <c r="Z31" s="718"/>
      <c r="AA31" s="718"/>
    </row>
    <row r="32" spans="1:27" ht="15.75">
      <c r="A32" s="657">
        <v>15</v>
      </c>
      <c r="B32" s="631" t="s">
        <v>37</v>
      </c>
      <c r="C32" s="653">
        <v>800</v>
      </c>
      <c r="D32" s="653">
        <v>800</v>
      </c>
      <c r="E32" s="653">
        <v>738.05</v>
      </c>
      <c r="F32" s="654">
        <f t="shared" si="8"/>
        <v>2338.05</v>
      </c>
      <c r="G32" s="655"/>
      <c r="H32" s="665"/>
      <c r="I32" s="653"/>
      <c r="J32" s="675">
        <f t="shared" si="9"/>
        <v>0</v>
      </c>
      <c r="K32" s="692"/>
      <c r="L32" s="692"/>
      <c r="M32" s="693"/>
      <c r="N32" s="690">
        <f t="shared" si="10"/>
        <v>0</v>
      </c>
      <c r="O32" s="691"/>
      <c r="P32" s="710"/>
      <c r="Q32" s="723"/>
      <c r="R32" s="690">
        <f t="shared" si="11"/>
        <v>0</v>
      </c>
      <c r="S32" s="728">
        <f t="shared" si="12"/>
        <v>2338.05</v>
      </c>
      <c r="T32" s="375"/>
      <c r="U32" s="376"/>
      <c r="V32" s="718"/>
      <c r="W32" s="718"/>
      <c r="X32" s="722"/>
      <c r="Y32" s="718"/>
      <c r="Z32" s="718"/>
      <c r="AA32" s="718"/>
    </row>
    <row r="33" spans="1:27" ht="15.75">
      <c r="A33" s="657">
        <v>16</v>
      </c>
      <c r="B33" s="681" t="s">
        <v>38</v>
      </c>
      <c r="C33" s="653">
        <v>1000</v>
      </c>
      <c r="D33" s="653">
        <v>1000</v>
      </c>
      <c r="E33" s="653">
        <v>1074.99</v>
      </c>
      <c r="F33" s="654">
        <f t="shared" si="8"/>
        <v>3074.99</v>
      </c>
      <c r="G33" s="655"/>
      <c r="H33" s="667"/>
      <c r="I33" s="653"/>
      <c r="J33" s="705"/>
      <c r="K33" s="699"/>
      <c r="L33" s="699"/>
      <c r="M33" s="700"/>
      <c r="N33" s="690">
        <f t="shared" si="10"/>
        <v>0</v>
      </c>
      <c r="O33" s="696"/>
      <c r="P33" s="711"/>
      <c r="Q33" s="729"/>
      <c r="R33" s="690">
        <f t="shared" si="11"/>
        <v>0</v>
      </c>
      <c r="S33" s="728">
        <f t="shared" si="12"/>
        <v>3074.99</v>
      </c>
      <c r="T33" s="375"/>
      <c r="U33" s="376"/>
      <c r="V33" s="718"/>
      <c r="W33" s="718"/>
      <c r="X33" s="722"/>
      <c r="Y33" s="718"/>
      <c r="Z33" s="718"/>
      <c r="AA33" s="718"/>
    </row>
    <row r="34" spans="1:27" ht="15.75">
      <c r="A34" s="682"/>
      <c r="B34" s="683" t="s">
        <v>39</v>
      </c>
      <c r="C34" s="672">
        <f aca="true" t="shared" si="14" ref="C34:F34">SUM(C31:C33)</f>
        <v>6400</v>
      </c>
      <c r="D34" s="672">
        <f t="shared" si="14"/>
        <v>6400</v>
      </c>
      <c r="E34" s="672">
        <f t="shared" si="14"/>
        <v>6196</v>
      </c>
      <c r="F34" s="671">
        <f t="shared" si="14"/>
        <v>18996</v>
      </c>
      <c r="G34" s="672">
        <f aca="true" t="shared" si="15" ref="G34:I34">SUM(G31:G32)</f>
        <v>0</v>
      </c>
      <c r="H34" s="672">
        <f t="shared" si="15"/>
        <v>0</v>
      </c>
      <c r="I34" s="672">
        <f t="shared" si="15"/>
        <v>0</v>
      </c>
      <c r="J34" s="702">
        <f>J31+J32</f>
        <v>0</v>
      </c>
      <c r="K34" s="703">
        <f>SUM(K31:K32)</f>
        <v>0</v>
      </c>
      <c r="L34" s="703">
        <f aca="true" t="shared" si="16" ref="L34:S34">SUM(L31:L33)</f>
        <v>0</v>
      </c>
      <c r="M34" s="703">
        <f t="shared" si="16"/>
        <v>0</v>
      </c>
      <c r="N34" s="671">
        <f t="shared" si="16"/>
        <v>0</v>
      </c>
      <c r="O34" s="703">
        <f t="shared" si="16"/>
        <v>0</v>
      </c>
      <c r="P34" s="703">
        <f t="shared" si="16"/>
        <v>0</v>
      </c>
      <c r="Q34" s="671">
        <f t="shared" si="16"/>
        <v>0</v>
      </c>
      <c r="R34" s="671">
        <f t="shared" si="16"/>
        <v>0</v>
      </c>
      <c r="S34" s="724">
        <f t="shared" si="16"/>
        <v>18996</v>
      </c>
      <c r="T34" s="375"/>
      <c r="U34" s="375"/>
      <c r="V34" s="726"/>
      <c r="W34" s="726"/>
      <c r="X34" s="726"/>
      <c r="Y34" s="730"/>
      <c r="Z34" s="718"/>
      <c r="AA34" s="718"/>
    </row>
    <row r="35" spans="1:27" ht="15.75">
      <c r="A35" s="657"/>
      <c r="B35" s="681" t="s">
        <v>40</v>
      </c>
      <c r="C35" s="684">
        <f aca="true" t="shared" si="17" ref="C35:S35">C27+C30+C34</f>
        <v>243601.34</v>
      </c>
      <c r="D35" s="684">
        <f t="shared" si="17"/>
        <v>243601.34</v>
      </c>
      <c r="E35" s="684">
        <f t="shared" si="17"/>
        <v>243397.32</v>
      </c>
      <c r="F35" s="671">
        <f t="shared" si="17"/>
        <v>730600</v>
      </c>
      <c r="G35" s="684">
        <f t="shared" si="17"/>
        <v>0</v>
      </c>
      <c r="H35" s="684">
        <f t="shared" si="17"/>
        <v>0</v>
      </c>
      <c r="I35" s="671">
        <f t="shared" si="17"/>
        <v>0</v>
      </c>
      <c r="J35" s="702">
        <f t="shared" si="17"/>
        <v>0</v>
      </c>
      <c r="K35" s="671">
        <f t="shared" si="17"/>
        <v>0</v>
      </c>
      <c r="L35" s="671">
        <f t="shared" si="17"/>
        <v>0</v>
      </c>
      <c r="M35" s="671">
        <f t="shared" si="17"/>
        <v>0</v>
      </c>
      <c r="N35" s="671">
        <f t="shared" si="17"/>
        <v>0</v>
      </c>
      <c r="O35" s="671">
        <f t="shared" si="17"/>
        <v>0</v>
      </c>
      <c r="P35" s="671">
        <f t="shared" si="17"/>
        <v>0</v>
      </c>
      <c r="Q35" s="671">
        <f t="shared" si="17"/>
        <v>0</v>
      </c>
      <c r="R35" s="671">
        <f t="shared" si="17"/>
        <v>0</v>
      </c>
      <c r="S35" s="724">
        <f t="shared" si="17"/>
        <v>730600</v>
      </c>
      <c r="T35" s="375"/>
      <c r="U35" s="375"/>
      <c r="V35" s="375"/>
      <c r="W35" s="375"/>
      <c r="X35" s="730"/>
      <c r="Y35" s="718"/>
      <c r="Z35" s="718"/>
      <c r="AA35" s="718"/>
    </row>
    <row r="36" spans="1:27" ht="15.75">
      <c r="A36" s="368"/>
      <c r="B36" s="368"/>
      <c r="C36" s="368"/>
      <c r="D36" s="368"/>
      <c r="E36" s="368"/>
      <c r="F36" s="376">
        <f>C35+D35+E35</f>
        <v>730600</v>
      </c>
      <c r="G36" s="368"/>
      <c r="H36" s="368"/>
      <c r="I36" s="368"/>
      <c r="J36" s="376">
        <f>G35+H35+I35</f>
        <v>0</v>
      </c>
      <c r="K36" s="368"/>
      <c r="L36" s="368"/>
      <c r="M36" s="368"/>
      <c r="N36" s="368">
        <f>K35+L35+M35</f>
        <v>0</v>
      </c>
      <c r="O36" s="368"/>
      <c r="P36" s="368"/>
      <c r="Q36" s="368"/>
      <c r="R36" s="368">
        <f>O35+P35+Q35</f>
        <v>0</v>
      </c>
      <c r="S36" s="376">
        <f>F35+J35+N35+R35</f>
        <v>730600</v>
      </c>
      <c r="T36" s="376"/>
      <c r="U36" s="376"/>
      <c r="V36" s="718"/>
      <c r="W36" s="718"/>
      <c r="X36" s="718"/>
      <c r="Y36" s="718"/>
      <c r="Z36" s="718"/>
      <c r="AA36" s="718"/>
    </row>
    <row r="37" spans="1:21" ht="15.75">
      <c r="A37" s="368"/>
      <c r="B37" s="368"/>
      <c r="C37" s="368"/>
      <c r="D37" s="368"/>
      <c r="E37" s="368"/>
      <c r="F37" s="376"/>
      <c r="G37" s="368"/>
      <c r="H37" s="368"/>
      <c r="I37" s="368"/>
      <c r="J37" s="368"/>
      <c r="K37" s="368"/>
      <c r="L37" s="368"/>
      <c r="M37" s="368"/>
      <c r="N37" s="368">
        <f>N35-N36</f>
        <v>0</v>
      </c>
      <c r="O37" s="368"/>
      <c r="P37" s="368"/>
      <c r="Q37" s="368"/>
      <c r="R37" s="368">
        <f>R35-R36</f>
        <v>0</v>
      </c>
      <c r="S37" s="376"/>
      <c r="T37" s="375"/>
      <c r="U37" s="376"/>
    </row>
    <row r="38" spans="1:21" ht="15.75">
      <c r="A38" s="368"/>
      <c r="B38" s="368"/>
      <c r="C38" s="368"/>
      <c r="D38" s="368" t="s">
        <v>41</v>
      </c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75"/>
      <c r="T38" s="376"/>
      <c r="U38" s="731"/>
    </row>
    <row r="39" spans="1:21" ht="15.75">
      <c r="A39" s="368"/>
      <c r="B39" s="646" t="s">
        <v>42</v>
      </c>
      <c r="C39" s="368"/>
      <c r="D39" s="368"/>
      <c r="E39" s="368"/>
      <c r="F39" s="368"/>
      <c r="G39" s="368"/>
      <c r="H39" s="368"/>
      <c r="I39" s="368"/>
      <c r="J39" s="368">
        <f>F31+J31</f>
        <v>13582.96</v>
      </c>
      <c r="K39" s="368"/>
      <c r="L39" s="368"/>
      <c r="M39" s="368"/>
      <c r="N39" s="368"/>
      <c r="O39" s="368"/>
      <c r="P39" s="368"/>
      <c r="Q39" s="368"/>
      <c r="R39" s="732" t="s">
        <v>43</v>
      </c>
      <c r="T39" s="368"/>
      <c r="U39" s="713"/>
    </row>
    <row r="40" spans="1:21" ht="15.75">
      <c r="A40" s="368"/>
      <c r="B40" s="646" t="s">
        <v>44</v>
      </c>
      <c r="C40" s="368"/>
      <c r="D40" s="368"/>
      <c r="E40" s="685"/>
      <c r="F40" s="368"/>
      <c r="G40" s="368"/>
      <c r="H40" s="368"/>
      <c r="I40" s="368"/>
      <c r="J40" s="368">
        <f>F32+J32</f>
        <v>2338.05</v>
      </c>
      <c r="K40" s="368"/>
      <c r="L40" s="368"/>
      <c r="M40" s="368"/>
      <c r="N40" s="368"/>
      <c r="O40" s="368"/>
      <c r="P40" s="368"/>
      <c r="Q40" s="368"/>
      <c r="R40" s="732" t="s">
        <v>45</v>
      </c>
      <c r="T40" s="368"/>
      <c r="U40" s="368"/>
    </row>
    <row r="41" spans="1:21" ht="15.75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</row>
    <row r="44" ht="15.75">
      <c r="P44" s="712"/>
    </row>
    <row r="46" ht="15.75">
      <c r="P46" s="643"/>
    </row>
    <row r="47" ht="15.75">
      <c r="P47" s="712"/>
    </row>
    <row r="48" ht="15.75">
      <c r="P48" s="713"/>
    </row>
    <row r="69" spans="2:6" ht="15.75">
      <c r="B69" s="733" t="s">
        <v>46</v>
      </c>
      <c r="C69" s="734"/>
      <c r="D69" s="734"/>
      <c r="E69" s="734"/>
      <c r="F69" s="734"/>
    </row>
    <row r="70" spans="2:6" ht="15.75">
      <c r="B70" s="733" t="s">
        <v>47</v>
      </c>
      <c r="C70" s="734"/>
      <c r="D70" s="734"/>
      <c r="E70" s="734"/>
      <c r="F70" s="734"/>
    </row>
    <row r="71" spans="2:6" ht="15.75">
      <c r="B71" s="734"/>
      <c r="C71" s="734"/>
      <c r="D71" s="734"/>
      <c r="E71" s="734"/>
      <c r="F71" s="734"/>
    </row>
    <row r="72" spans="2:6" ht="15.75">
      <c r="B72" s="734"/>
      <c r="C72" s="734"/>
      <c r="D72" s="734"/>
      <c r="E72" s="734"/>
      <c r="F72" s="734"/>
    </row>
    <row r="73" spans="1:11" ht="56.25">
      <c r="A73" s="735"/>
      <c r="B73" s="736" t="s">
        <v>2</v>
      </c>
      <c r="C73" s="737" t="s">
        <v>48</v>
      </c>
      <c r="D73" s="737" t="s">
        <v>49</v>
      </c>
      <c r="E73" s="737" t="s">
        <v>50</v>
      </c>
      <c r="F73" s="737" t="s">
        <v>51</v>
      </c>
      <c r="G73" s="737" t="s">
        <v>52</v>
      </c>
      <c r="H73" s="738" t="s">
        <v>53</v>
      </c>
      <c r="I73" s="738" t="s">
        <v>54</v>
      </c>
      <c r="K73" s="810"/>
    </row>
    <row r="74" spans="1:12" ht="15.75">
      <c r="A74" s="739">
        <v>1</v>
      </c>
      <c r="B74" s="652" t="s">
        <v>20</v>
      </c>
      <c r="C74" s="740"/>
      <c r="D74" s="741"/>
      <c r="E74" s="742">
        <f aca="true" t="shared" si="18" ref="E74:E78">D74-C74</f>
        <v>0</v>
      </c>
      <c r="F74" s="743"/>
      <c r="G74" s="744">
        <f>F96*U102%</f>
        <v>634.4788711079481</v>
      </c>
      <c r="H74" s="745">
        <v>12095.022972216546</v>
      </c>
      <c r="I74" s="811">
        <f aca="true" t="shared" si="19" ref="I74:I86">H74-E74+G74</f>
        <v>12729.501843324493</v>
      </c>
      <c r="J74" s="627"/>
      <c r="K74" s="810"/>
      <c r="L74" s="643"/>
    </row>
    <row r="75" spans="1:12" ht="15.75">
      <c r="A75" s="746">
        <v>2</v>
      </c>
      <c r="B75" s="658" t="s">
        <v>21</v>
      </c>
      <c r="C75" s="740"/>
      <c r="D75" s="741"/>
      <c r="E75" s="742"/>
      <c r="F75" s="743">
        <f>C75-D75</f>
        <v>0</v>
      </c>
      <c r="G75" s="744">
        <f>F96*U103%</f>
        <v>870.80319846291</v>
      </c>
      <c r="H75" s="745">
        <v>16633.16703494305</v>
      </c>
      <c r="I75" s="811">
        <f t="shared" si="19"/>
        <v>17503.97023340596</v>
      </c>
      <c r="K75" s="810"/>
      <c r="L75" s="643"/>
    </row>
    <row r="76" spans="1:12" ht="15.75">
      <c r="A76" s="746">
        <v>3</v>
      </c>
      <c r="B76" s="658" t="s">
        <v>22</v>
      </c>
      <c r="C76" s="740"/>
      <c r="D76" s="741"/>
      <c r="E76" s="742">
        <f t="shared" si="18"/>
        <v>0</v>
      </c>
      <c r="F76" s="743"/>
      <c r="G76" s="744">
        <f>F96*U104%</f>
        <v>730.5221185754032</v>
      </c>
      <c r="H76" s="745">
        <v>13475.9190709989</v>
      </c>
      <c r="I76" s="811">
        <f t="shared" si="19"/>
        <v>14206.441189574303</v>
      </c>
      <c r="J76" s="627"/>
      <c r="K76" s="810"/>
      <c r="L76" s="643"/>
    </row>
    <row r="77" spans="1:12" ht="15.75">
      <c r="A77" s="746">
        <v>4</v>
      </c>
      <c r="B77" s="658" t="s">
        <v>23</v>
      </c>
      <c r="C77" s="740"/>
      <c r="D77" s="741"/>
      <c r="E77" s="742">
        <f t="shared" si="18"/>
        <v>0</v>
      </c>
      <c r="F77" s="743"/>
      <c r="G77" s="744">
        <f>F96*U105%</f>
        <v>370.5972760067051</v>
      </c>
      <c r="H77" s="745">
        <v>8858.411704196691</v>
      </c>
      <c r="I77" s="811">
        <f t="shared" si="19"/>
        <v>9229.008980203396</v>
      </c>
      <c r="K77" s="810"/>
      <c r="L77" s="643"/>
    </row>
    <row r="78" spans="1:12" ht="15.75">
      <c r="A78" s="746">
        <v>5</v>
      </c>
      <c r="B78" s="658" t="s">
        <v>24</v>
      </c>
      <c r="C78" s="740"/>
      <c r="D78" s="741"/>
      <c r="E78" s="742">
        <f t="shared" si="18"/>
        <v>0</v>
      </c>
      <c r="F78" s="743"/>
      <c r="G78" s="744">
        <f>F96*U106%</f>
        <v>654.1184477588768</v>
      </c>
      <c r="H78" s="745">
        <v>8481.96852207234</v>
      </c>
      <c r="I78" s="811">
        <f t="shared" si="19"/>
        <v>9136.086969831216</v>
      </c>
      <c r="K78" s="810"/>
      <c r="L78" s="643"/>
    </row>
    <row r="79" spans="1:12" ht="15.75">
      <c r="A79" s="746">
        <v>6</v>
      </c>
      <c r="B79" s="658" t="s">
        <v>25</v>
      </c>
      <c r="C79" s="740"/>
      <c r="D79" s="741"/>
      <c r="E79" s="742"/>
      <c r="F79" s="743">
        <f>C79-D79</f>
        <v>0</v>
      </c>
      <c r="G79" s="744">
        <f>F96*U107%</f>
        <v>330.9919105291086</v>
      </c>
      <c r="H79" s="745">
        <v>5912.432354100201</v>
      </c>
      <c r="I79" s="811">
        <f t="shared" si="19"/>
        <v>6243.42426462931</v>
      </c>
      <c r="K79" s="810"/>
      <c r="L79" s="643"/>
    </row>
    <row r="80" spans="1:12" ht="15.75">
      <c r="A80" s="746">
        <v>7</v>
      </c>
      <c r="B80" s="658" t="s">
        <v>26</v>
      </c>
      <c r="C80" s="740"/>
      <c r="D80" s="747"/>
      <c r="E80" s="742">
        <f aca="true" t="shared" si="20" ref="E80:E85">D80-C80</f>
        <v>0</v>
      </c>
      <c r="F80" s="743"/>
      <c r="G80" s="744">
        <f>F96*U108%</f>
        <v>675.038897430826</v>
      </c>
      <c r="H80" s="745">
        <v>11455.109180515978</v>
      </c>
      <c r="I80" s="811">
        <f t="shared" si="19"/>
        <v>12130.148077946804</v>
      </c>
      <c r="J80" s="627"/>
      <c r="K80" s="810"/>
      <c r="L80" s="643"/>
    </row>
    <row r="81" spans="1:12" ht="15.75">
      <c r="A81" s="748">
        <v>8</v>
      </c>
      <c r="B81" s="661" t="s">
        <v>27</v>
      </c>
      <c r="C81" s="740"/>
      <c r="D81" s="743"/>
      <c r="E81" s="742">
        <f t="shared" si="20"/>
        <v>0</v>
      </c>
      <c r="F81" s="743"/>
      <c r="G81" s="744">
        <f>F96*U109%</f>
        <v>605.0931797502178</v>
      </c>
      <c r="H81" s="749">
        <v>13021.96513370735</v>
      </c>
      <c r="I81" s="811">
        <f t="shared" si="19"/>
        <v>13627.058313457568</v>
      </c>
      <c r="J81" s="627"/>
      <c r="K81" s="810"/>
      <c r="L81" s="643"/>
    </row>
    <row r="82" spans="1:12" ht="15.75">
      <c r="A82" s="748">
        <v>9</v>
      </c>
      <c r="B82" s="661" t="s">
        <v>28</v>
      </c>
      <c r="C82" s="740"/>
      <c r="D82" s="743"/>
      <c r="E82" s="742">
        <f t="shared" si="20"/>
        <v>0</v>
      </c>
      <c r="F82" s="743"/>
      <c r="G82" s="744">
        <f>F96*U110%</f>
        <v>702.3705397199517</v>
      </c>
      <c r="H82" s="749">
        <v>12042.754769886731</v>
      </c>
      <c r="I82" s="811">
        <f t="shared" si="19"/>
        <v>12745.125309606683</v>
      </c>
      <c r="K82" s="810"/>
      <c r="L82" s="643"/>
    </row>
    <row r="83" spans="1:12" ht="15.75">
      <c r="A83" s="748">
        <v>10</v>
      </c>
      <c r="B83" s="661" t="s">
        <v>29</v>
      </c>
      <c r="C83" s="740"/>
      <c r="D83" s="750"/>
      <c r="E83" s="742">
        <f t="shared" si="20"/>
        <v>0</v>
      </c>
      <c r="F83" s="743"/>
      <c r="G83" s="744">
        <f>F96*U111%</f>
        <v>621.3659196620579</v>
      </c>
      <c r="H83" s="749">
        <v>10858.982953677998</v>
      </c>
      <c r="I83" s="811">
        <f t="shared" si="19"/>
        <v>11480.348873340055</v>
      </c>
      <c r="K83" s="810"/>
      <c r="L83" s="643"/>
    </row>
    <row r="84" spans="1:12" ht="15.75">
      <c r="A84" s="748">
        <v>11</v>
      </c>
      <c r="B84" s="751" t="s">
        <v>55</v>
      </c>
      <c r="C84" s="740"/>
      <c r="D84" s="752"/>
      <c r="E84" s="742">
        <f t="shared" si="20"/>
        <v>0</v>
      </c>
      <c r="F84" s="743"/>
      <c r="G84" s="744">
        <f>F96*U112%</f>
        <v>478.8091347325559</v>
      </c>
      <c r="H84" s="749">
        <v>10777.535912289293</v>
      </c>
      <c r="I84" s="811">
        <f t="shared" si="19"/>
        <v>11256.345047021849</v>
      </c>
      <c r="J84" s="627"/>
      <c r="K84" s="810"/>
      <c r="L84" s="643"/>
    </row>
    <row r="85" spans="1:12" ht="15.75">
      <c r="A85" s="748">
        <v>12</v>
      </c>
      <c r="B85" s="751" t="s">
        <v>31</v>
      </c>
      <c r="C85" s="740"/>
      <c r="D85" s="752"/>
      <c r="E85" s="742">
        <f t="shared" si="20"/>
        <v>0</v>
      </c>
      <c r="F85" s="743"/>
      <c r="G85" s="744">
        <f>F96*U113%</f>
        <v>511.81721819411183</v>
      </c>
      <c r="H85" s="749">
        <v>12075.802072762594</v>
      </c>
      <c r="I85" s="811">
        <f t="shared" si="19"/>
        <v>12587.619290956705</v>
      </c>
      <c r="J85" s="627"/>
      <c r="K85" s="810"/>
      <c r="L85" s="643"/>
    </row>
    <row r="86" spans="1:12" ht="15.75">
      <c r="A86" s="748">
        <v>13</v>
      </c>
      <c r="B86" s="753" t="s">
        <v>32</v>
      </c>
      <c r="C86" s="749"/>
      <c r="D86" s="752"/>
      <c r="E86" s="742"/>
      <c r="F86" s="743">
        <f>C86-D86</f>
        <v>0</v>
      </c>
      <c r="G86" s="744">
        <f>F96*U114%</f>
        <v>465.5732880693273</v>
      </c>
      <c r="H86" s="749">
        <v>11334.228318632377</v>
      </c>
      <c r="I86" s="811">
        <f t="shared" si="19"/>
        <v>11799.801606701703</v>
      </c>
      <c r="J86" s="627"/>
      <c r="K86" s="810"/>
      <c r="L86" s="643"/>
    </row>
    <row r="87" spans="1:12" ht="15.75">
      <c r="A87" s="754"/>
      <c r="B87" s="755" t="s">
        <v>33</v>
      </c>
      <c r="C87" s="756">
        <f aca="true" t="shared" si="21" ref="C87:I87">SUM(C74:C86)</f>
        <v>0</v>
      </c>
      <c r="D87" s="756">
        <f t="shared" si="21"/>
        <v>0</v>
      </c>
      <c r="E87" s="756">
        <f t="shared" si="21"/>
        <v>0</v>
      </c>
      <c r="F87" s="756">
        <f t="shared" si="21"/>
        <v>0</v>
      </c>
      <c r="G87" s="756">
        <f t="shared" si="21"/>
        <v>7651.580000000002</v>
      </c>
      <c r="H87" s="756">
        <f t="shared" si="21"/>
        <v>147023.30000000005</v>
      </c>
      <c r="I87" s="756">
        <f t="shared" si="21"/>
        <v>154674.8800000001</v>
      </c>
      <c r="J87" s="627"/>
      <c r="K87" s="810"/>
      <c r="L87" s="725"/>
    </row>
    <row r="88" spans="1:12" ht="15.75">
      <c r="A88" s="748">
        <v>14</v>
      </c>
      <c r="B88" s="757" t="s">
        <v>34</v>
      </c>
      <c r="C88" s="758"/>
      <c r="D88" s="743"/>
      <c r="E88" s="742"/>
      <c r="F88" s="743">
        <v>5626.36</v>
      </c>
      <c r="G88" s="744">
        <f>F96*U116%</f>
        <v>0</v>
      </c>
      <c r="H88" s="759">
        <v>16626.35855123675</v>
      </c>
      <c r="I88" s="811">
        <f>H88-F88+G88</f>
        <v>10999.99855123675</v>
      </c>
      <c r="L88" s="643"/>
    </row>
    <row r="89" spans="1:12" ht="15.75">
      <c r="A89" s="748"/>
      <c r="B89" s="760" t="s">
        <v>28</v>
      </c>
      <c r="C89" s="758"/>
      <c r="D89" s="743"/>
      <c r="E89" s="742"/>
      <c r="F89" s="743">
        <v>2025.22</v>
      </c>
      <c r="G89" s="744">
        <f>F96*U117%</f>
        <v>0</v>
      </c>
      <c r="H89" s="759">
        <v>3525.221448763251</v>
      </c>
      <c r="I89" s="811">
        <f>H89-F89+G89</f>
        <v>1500.001448763251</v>
      </c>
      <c r="L89" s="643"/>
    </row>
    <row r="90" spans="1:12" ht="15.75">
      <c r="A90" s="761"/>
      <c r="B90" s="762" t="s">
        <v>35</v>
      </c>
      <c r="C90" s="763">
        <f aca="true" t="shared" si="22" ref="C90:I90">SUM(C88:C89)</f>
        <v>0</v>
      </c>
      <c r="D90" s="763">
        <f t="shared" si="22"/>
        <v>0</v>
      </c>
      <c r="E90" s="763">
        <f t="shared" si="22"/>
        <v>0</v>
      </c>
      <c r="F90" s="763">
        <f t="shared" si="22"/>
        <v>7651.58</v>
      </c>
      <c r="G90" s="763">
        <f t="shared" si="22"/>
        <v>0</v>
      </c>
      <c r="H90" s="763">
        <f t="shared" si="22"/>
        <v>20151.58</v>
      </c>
      <c r="I90" s="763">
        <f t="shared" si="22"/>
        <v>12500</v>
      </c>
      <c r="K90" s="627"/>
      <c r="L90" s="725"/>
    </row>
    <row r="91" spans="1:12" ht="15.75">
      <c r="A91" s="748">
        <v>15</v>
      </c>
      <c r="B91" s="757" t="s">
        <v>36</v>
      </c>
      <c r="C91" s="764"/>
      <c r="D91" s="765"/>
      <c r="E91" s="765"/>
      <c r="F91" s="765"/>
      <c r="G91" s="744"/>
      <c r="H91" s="764">
        <v>3345.8019999999997</v>
      </c>
      <c r="I91" s="812">
        <f aca="true" t="shared" si="23" ref="I91:I93">H91-E91+G91</f>
        <v>3345.8019999999997</v>
      </c>
      <c r="L91" s="643"/>
    </row>
    <row r="92" spans="1:12" ht="15.75">
      <c r="A92" s="746">
        <v>16</v>
      </c>
      <c r="B92" s="766" t="s">
        <v>37</v>
      </c>
      <c r="C92" s="740"/>
      <c r="D92" s="765"/>
      <c r="E92" s="765"/>
      <c r="F92" s="765"/>
      <c r="G92" s="744"/>
      <c r="H92" s="740">
        <v>718.5459999999999</v>
      </c>
      <c r="I92" s="812">
        <f t="shared" si="23"/>
        <v>718.5459999999999</v>
      </c>
      <c r="L92" s="643"/>
    </row>
    <row r="93" spans="1:12" ht="15.75">
      <c r="A93" s="746">
        <v>17</v>
      </c>
      <c r="B93" s="766" t="s">
        <v>56</v>
      </c>
      <c r="C93" s="749"/>
      <c r="D93" s="765"/>
      <c r="E93" s="765"/>
      <c r="F93" s="765"/>
      <c r="G93" s="744"/>
      <c r="H93" s="749">
        <v>1584.0520000000004</v>
      </c>
      <c r="I93" s="812">
        <f t="shared" si="23"/>
        <v>1584.0520000000004</v>
      </c>
      <c r="L93" s="643"/>
    </row>
    <row r="94" spans="1:12" ht="15.75">
      <c r="A94" s="767"/>
      <c r="B94" s="768" t="s">
        <v>39</v>
      </c>
      <c r="C94" s="763">
        <f aca="true" t="shared" si="24" ref="C94:I94">SUM(C91:C93)</f>
        <v>0</v>
      </c>
      <c r="D94" s="763">
        <f t="shared" si="24"/>
        <v>0</v>
      </c>
      <c r="E94" s="763">
        <f t="shared" si="24"/>
        <v>0</v>
      </c>
      <c r="F94" s="763">
        <f t="shared" si="24"/>
        <v>0</v>
      </c>
      <c r="G94" s="763">
        <f t="shared" si="24"/>
        <v>0</v>
      </c>
      <c r="H94" s="763">
        <f t="shared" si="24"/>
        <v>5648.4</v>
      </c>
      <c r="I94" s="763">
        <f t="shared" si="24"/>
        <v>5648.4</v>
      </c>
      <c r="K94" s="627"/>
      <c r="L94" s="725"/>
    </row>
    <row r="95" spans="1:12" ht="15.75">
      <c r="A95" s="746"/>
      <c r="B95" s="769" t="s">
        <v>40</v>
      </c>
      <c r="C95" s="770">
        <f aca="true" t="shared" si="25" ref="C95:I95">C87+C90+C94</f>
        <v>0</v>
      </c>
      <c r="D95" s="770">
        <f t="shared" si="25"/>
        <v>0</v>
      </c>
      <c r="E95" s="770">
        <f t="shared" si="25"/>
        <v>0</v>
      </c>
      <c r="F95" s="770">
        <f t="shared" si="25"/>
        <v>7651.58</v>
      </c>
      <c r="G95" s="770">
        <f t="shared" si="25"/>
        <v>7651.580000000002</v>
      </c>
      <c r="H95" s="770">
        <f t="shared" si="25"/>
        <v>172823.28000000006</v>
      </c>
      <c r="I95" s="813">
        <f t="shared" si="25"/>
        <v>172823.2800000001</v>
      </c>
      <c r="J95" s="627"/>
      <c r="K95" s="627"/>
      <c r="L95" s="725"/>
    </row>
    <row r="96" spans="2:6" ht="15.75">
      <c r="B96" s="2"/>
      <c r="C96" s="771"/>
      <c r="D96" s="771"/>
      <c r="E96" s="771"/>
      <c r="F96" s="772">
        <f>F87+F90</f>
        <v>7651.58</v>
      </c>
    </row>
    <row r="97" spans="2:7" ht="15.75">
      <c r="B97" s="2"/>
      <c r="C97" s="771"/>
      <c r="D97" s="771"/>
      <c r="E97" s="771"/>
      <c r="F97" s="772">
        <f>F94</f>
        <v>0</v>
      </c>
      <c r="G97" s="643"/>
    </row>
    <row r="98" spans="2:6" ht="15.75">
      <c r="B98" s="2"/>
      <c r="C98" s="771"/>
      <c r="D98" s="771"/>
      <c r="E98" s="771"/>
      <c r="F98" s="772"/>
    </row>
    <row r="99" spans="2:6" ht="15.75">
      <c r="B99" s="2"/>
      <c r="C99" s="771"/>
      <c r="D99" s="771"/>
      <c r="E99" s="771"/>
      <c r="F99" s="771"/>
    </row>
    <row r="100" spans="2:6" ht="15.75">
      <c r="B100" s="773" t="s">
        <v>57</v>
      </c>
      <c r="C100" s="773"/>
      <c r="D100" s="771"/>
      <c r="E100" s="771"/>
      <c r="F100" s="771"/>
    </row>
    <row r="101" spans="2:21" ht="25.5">
      <c r="B101" s="735" t="s">
        <v>58</v>
      </c>
      <c r="C101" s="774" t="s">
        <v>59</v>
      </c>
      <c r="D101" s="774" t="s">
        <v>60</v>
      </c>
      <c r="E101" s="774" t="s">
        <v>61</v>
      </c>
      <c r="F101" s="775" t="s">
        <v>6</v>
      </c>
      <c r="G101" s="776" t="s">
        <v>62</v>
      </c>
      <c r="H101" s="777" t="s">
        <v>63</v>
      </c>
      <c r="I101" s="777" t="s">
        <v>64</v>
      </c>
      <c r="J101" s="814" t="s">
        <v>10</v>
      </c>
      <c r="K101" s="815" t="s">
        <v>65</v>
      </c>
      <c r="L101" s="816" t="s">
        <v>66</v>
      </c>
      <c r="M101" s="777" t="s">
        <v>67</v>
      </c>
      <c r="N101" s="777" t="s">
        <v>14</v>
      </c>
      <c r="O101" s="777" t="s">
        <v>68</v>
      </c>
      <c r="P101" s="777" t="s">
        <v>69</v>
      </c>
      <c r="Q101" s="777" t="s">
        <v>70</v>
      </c>
      <c r="R101" s="777" t="s">
        <v>18</v>
      </c>
      <c r="S101" s="832" t="s">
        <v>19</v>
      </c>
      <c r="T101" s="833" t="s">
        <v>71</v>
      </c>
      <c r="U101" s="834" t="s">
        <v>72</v>
      </c>
    </row>
    <row r="102" spans="2:21" ht="15.75">
      <c r="B102" s="778" t="s">
        <v>20</v>
      </c>
      <c r="C102" s="779"/>
      <c r="D102" s="779"/>
      <c r="E102" s="780"/>
      <c r="F102" s="781">
        <f aca="true" t="shared" si="26" ref="F102:F113">C102+D102+E102</f>
        <v>0</v>
      </c>
      <c r="G102" s="782"/>
      <c r="H102" s="779"/>
      <c r="I102" s="817"/>
      <c r="J102" s="818">
        <f aca="true" t="shared" si="27" ref="J102:J113">G102+H102+I102</f>
        <v>0</v>
      </c>
      <c r="K102" s="819"/>
      <c r="L102" s="741">
        <v>14260.49</v>
      </c>
      <c r="M102" s="820">
        <v>26020.6</v>
      </c>
      <c r="N102" s="817">
        <f aca="true" t="shared" si="28" ref="N102:N114">K102+L102+M102</f>
        <v>40281.09</v>
      </c>
      <c r="O102" s="817">
        <v>15703.65</v>
      </c>
      <c r="P102" s="817">
        <v>23934.83</v>
      </c>
      <c r="Q102" s="817"/>
      <c r="R102" s="817">
        <f aca="true" t="shared" si="29" ref="R102:R114">O102+P102+Q102</f>
        <v>39638.48</v>
      </c>
      <c r="S102" s="817">
        <f aca="true" t="shared" si="30" ref="S102:S114">F102+J102+N102+R102</f>
        <v>79919.57</v>
      </c>
      <c r="T102" s="835">
        <f aca="true" t="shared" si="31" ref="T102:T114">S102/4</f>
        <v>19979.8925</v>
      </c>
      <c r="U102" s="817">
        <f>(T102*100)/T124</f>
        <v>8.292128829705081</v>
      </c>
    </row>
    <row r="103" spans="2:21" ht="15.75">
      <c r="B103" s="783" t="s">
        <v>21</v>
      </c>
      <c r="C103" s="779"/>
      <c r="D103" s="779"/>
      <c r="E103" s="780"/>
      <c r="F103" s="781">
        <f t="shared" si="26"/>
        <v>0</v>
      </c>
      <c r="G103" s="782"/>
      <c r="H103" s="779"/>
      <c r="I103" s="817"/>
      <c r="J103" s="818">
        <f t="shared" si="27"/>
        <v>0</v>
      </c>
      <c r="K103" s="819"/>
      <c r="L103" s="741">
        <v>21175.86</v>
      </c>
      <c r="M103" s="820">
        <v>32128.1</v>
      </c>
      <c r="N103" s="817">
        <f t="shared" si="28"/>
        <v>53303.96</v>
      </c>
      <c r="O103" s="817">
        <v>23529.18</v>
      </c>
      <c r="P103" s="817">
        <v>32854.07</v>
      </c>
      <c r="Q103" s="817"/>
      <c r="R103" s="817">
        <f t="shared" si="29"/>
        <v>56383.25</v>
      </c>
      <c r="S103" s="817">
        <f t="shared" si="30"/>
        <v>109687.20999999999</v>
      </c>
      <c r="T103" s="835">
        <f t="shared" si="31"/>
        <v>27421.802499999998</v>
      </c>
      <c r="U103" s="817">
        <f>(T103*100)/T124</f>
        <v>11.380697822709951</v>
      </c>
    </row>
    <row r="104" spans="2:21" ht="15.75">
      <c r="B104" s="783" t="s">
        <v>22</v>
      </c>
      <c r="C104" s="779"/>
      <c r="D104" s="779"/>
      <c r="E104" s="780"/>
      <c r="F104" s="781">
        <f t="shared" si="26"/>
        <v>0</v>
      </c>
      <c r="G104" s="782"/>
      <c r="H104" s="779"/>
      <c r="I104" s="817"/>
      <c r="J104" s="818">
        <f t="shared" si="27"/>
        <v>0</v>
      </c>
      <c r="K104" s="819"/>
      <c r="L104" s="741">
        <v>19820.03</v>
      </c>
      <c r="M104" s="820">
        <v>21908.78</v>
      </c>
      <c r="N104" s="817">
        <f t="shared" si="28"/>
        <v>41728.81</v>
      </c>
      <c r="O104" s="817">
        <v>25670.21</v>
      </c>
      <c r="P104" s="817">
        <v>24618.25</v>
      </c>
      <c r="Q104" s="817"/>
      <c r="R104" s="817">
        <f t="shared" si="29"/>
        <v>50288.46</v>
      </c>
      <c r="S104" s="817">
        <f t="shared" si="30"/>
        <v>92017.26999999999</v>
      </c>
      <c r="T104" s="835">
        <f t="shared" si="31"/>
        <v>23004.317499999997</v>
      </c>
      <c r="U104" s="817">
        <f>(T104*100)/T124</f>
        <v>9.547336871278915</v>
      </c>
    </row>
    <row r="105" spans="2:21" ht="15.75">
      <c r="B105" s="783" t="s">
        <v>23</v>
      </c>
      <c r="C105" s="779"/>
      <c r="D105" s="779"/>
      <c r="E105" s="780"/>
      <c r="F105" s="781">
        <f t="shared" si="26"/>
        <v>0</v>
      </c>
      <c r="G105" s="782"/>
      <c r="H105" s="779"/>
      <c r="I105" s="817"/>
      <c r="J105" s="818">
        <f t="shared" si="27"/>
        <v>0</v>
      </c>
      <c r="K105" s="819"/>
      <c r="L105" s="741">
        <v>10850.13</v>
      </c>
      <c r="M105" s="820">
        <v>15459.35</v>
      </c>
      <c r="N105" s="817">
        <f t="shared" si="28"/>
        <v>26309.48</v>
      </c>
      <c r="O105" s="817">
        <v>12371.09</v>
      </c>
      <c r="P105" s="817">
        <v>8000.22</v>
      </c>
      <c r="Q105" s="817"/>
      <c r="R105" s="817">
        <f t="shared" si="29"/>
        <v>20371.31</v>
      </c>
      <c r="S105" s="817">
        <f t="shared" si="30"/>
        <v>46680.79</v>
      </c>
      <c r="T105" s="835">
        <f t="shared" si="31"/>
        <v>11670.1975</v>
      </c>
      <c r="U105" s="817">
        <f>(T105*100)/T124</f>
        <v>4.843408498724513</v>
      </c>
    </row>
    <row r="106" spans="2:21" ht="15.75">
      <c r="B106" s="783" t="s">
        <v>24</v>
      </c>
      <c r="C106" s="779"/>
      <c r="D106" s="779"/>
      <c r="E106" s="780"/>
      <c r="F106" s="781">
        <f t="shared" si="26"/>
        <v>0</v>
      </c>
      <c r="G106" s="782"/>
      <c r="H106" s="779"/>
      <c r="I106" s="817"/>
      <c r="J106" s="818">
        <f t="shared" si="27"/>
        <v>0</v>
      </c>
      <c r="K106" s="819"/>
      <c r="L106" s="741">
        <v>19799.09</v>
      </c>
      <c r="M106" s="820">
        <v>19499.82</v>
      </c>
      <c r="N106" s="817">
        <f t="shared" si="28"/>
        <v>39298.91</v>
      </c>
      <c r="O106" s="817">
        <v>19832.51</v>
      </c>
      <c r="P106" s="817">
        <v>23261.97</v>
      </c>
      <c r="Q106" s="817"/>
      <c r="R106" s="817">
        <f t="shared" si="29"/>
        <v>43094.479999999996</v>
      </c>
      <c r="S106" s="817">
        <f t="shared" si="30"/>
        <v>82393.39</v>
      </c>
      <c r="T106" s="835">
        <f t="shared" si="31"/>
        <v>20598.3475</v>
      </c>
      <c r="U106" s="817">
        <f>(T106*100)/T124</f>
        <v>8.548802309573666</v>
      </c>
    </row>
    <row r="107" spans="2:21" ht="15.75">
      <c r="B107" s="783" t="s">
        <v>25</v>
      </c>
      <c r="C107" s="779"/>
      <c r="D107" s="779"/>
      <c r="E107" s="780"/>
      <c r="F107" s="781">
        <f t="shared" si="26"/>
        <v>0</v>
      </c>
      <c r="G107" s="784"/>
      <c r="H107" s="779"/>
      <c r="I107" s="817"/>
      <c r="J107" s="818">
        <f t="shared" si="27"/>
        <v>0</v>
      </c>
      <c r="K107" s="819"/>
      <c r="L107" s="741">
        <v>7957.62</v>
      </c>
      <c r="M107" s="820">
        <v>9925.24</v>
      </c>
      <c r="N107" s="817">
        <f t="shared" si="28"/>
        <v>17882.86</v>
      </c>
      <c r="O107" s="817">
        <v>17059.6</v>
      </c>
      <c r="P107" s="817">
        <v>6749.6</v>
      </c>
      <c r="Q107" s="817"/>
      <c r="R107" s="817">
        <f t="shared" si="29"/>
        <v>23809.199999999997</v>
      </c>
      <c r="S107" s="817">
        <f t="shared" si="30"/>
        <v>41692.06</v>
      </c>
      <c r="T107" s="835">
        <f t="shared" si="31"/>
        <v>10423.015</v>
      </c>
      <c r="U107" s="817">
        <f>(T107*100)/T124</f>
        <v>4.325798208070864</v>
      </c>
    </row>
    <row r="108" spans="2:21" ht="15.75">
      <c r="B108" s="783" t="s">
        <v>26</v>
      </c>
      <c r="C108" s="779"/>
      <c r="D108" s="779"/>
      <c r="E108" s="780"/>
      <c r="F108" s="781">
        <f t="shared" si="26"/>
        <v>0</v>
      </c>
      <c r="G108" s="782"/>
      <c r="H108" s="779"/>
      <c r="I108" s="817"/>
      <c r="J108" s="818">
        <f t="shared" si="27"/>
        <v>0</v>
      </c>
      <c r="K108" s="819"/>
      <c r="L108" s="747">
        <v>17568.92</v>
      </c>
      <c r="M108" s="820">
        <v>23788.77</v>
      </c>
      <c r="N108" s="817">
        <f t="shared" si="28"/>
        <v>41357.69</v>
      </c>
      <c r="O108" s="817">
        <v>24151.22</v>
      </c>
      <c r="P108" s="817">
        <v>19519.64</v>
      </c>
      <c r="Q108" s="817"/>
      <c r="R108" s="817">
        <f t="shared" si="29"/>
        <v>43670.86</v>
      </c>
      <c r="S108" s="817">
        <f t="shared" si="30"/>
        <v>85028.55</v>
      </c>
      <c r="T108" s="835">
        <f t="shared" si="31"/>
        <v>21257.1375</v>
      </c>
      <c r="U108" s="817">
        <f>(T108*100)/T124</f>
        <v>8.822215770217733</v>
      </c>
    </row>
    <row r="109" spans="2:21" ht="15.75">
      <c r="B109" s="785" t="s">
        <v>27</v>
      </c>
      <c r="C109" s="779"/>
      <c r="D109" s="779"/>
      <c r="E109" s="786"/>
      <c r="F109" s="781">
        <f t="shared" si="26"/>
        <v>0</v>
      </c>
      <c r="G109" s="782"/>
      <c r="H109" s="787"/>
      <c r="I109" s="817"/>
      <c r="J109" s="818">
        <f t="shared" si="27"/>
        <v>0</v>
      </c>
      <c r="K109" s="819"/>
      <c r="L109" s="743">
        <v>17799.73</v>
      </c>
      <c r="M109" s="743">
        <v>22219.22</v>
      </c>
      <c r="N109" s="817">
        <f t="shared" si="28"/>
        <v>40018.95</v>
      </c>
      <c r="O109" s="817">
        <v>16473.39</v>
      </c>
      <c r="P109" s="817">
        <v>19725.78</v>
      </c>
      <c r="Q109" s="817"/>
      <c r="R109" s="817">
        <f t="shared" si="29"/>
        <v>36199.17</v>
      </c>
      <c r="S109" s="817">
        <f t="shared" si="30"/>
        <v>76218.12</v>
      </c>
      <c r="T109" s="835">
        <f t="shared" si="31"/>
        <v>19054.53</v>
      </c>
      <c r="U109" s="817">
        <f>(T109*100)/T124</f>
        <v>7.908081464876768</v>
      </c>
    </row>
    <row r="110" spans="2:21" ht="15.75">
      <c r="B110" s="785" t="s">
        <v>28</v>
      </c>
      <c r="C110" s="779"/>
      <c r="D110" s="779"/>
      <c r="E110" s="786"/>
      <c r="F110" s="781">
        <f t="shared" si="26"/>
        <v>0</v>
      </c>
      <c r="G110" s="782"/>
      <c r="H110" s="787"/>
      <c r="I110" s="817"/>
      <c r="J110" s="818">
        <f t="shared" si="27"/>
        <v>0</v>
      </c>
      <c r="K110" s="819"/>
      <c r="L110" s="743">
        <v>20791.02</v>
      </c>
      <c r="M110" s="743">
        <v>23789.91</v>
      </c>
      <c r="N110" s="817">
        <f t="shared" si="28"/>
        <v>44580.93</v>
      </c>
      <c r="O110" s="817">
        <v>23457.87</v>
      </c>
      <c r="P110" s="817">
        <v>20432.47</v>
      </c>
      <c r="Q110" s="817"/>
      <c r="R110" s="817">
        <f t="shared" si="29"/>
        <v>43890.34</v>
      </c>
      <c r="S110" s="817">
        <f t="shared" si="30"/>
        <v>88471.26999999999</v>
      </c>
      <c r="T110" s="835">
        <f t="shared" si="31"/>
        <v>22117.817499999997</v>
      </c>
      <c r="U110" s="817">
        <f>(T110*100)/T124</f>
        <v>9.179418364833822</v>
      </c>
    </row>
    <row r="111" spans="2:21" ht="15.75">
      <c r="B111" s="785" t="s">
        <v>29</v>
      </c>
      <c r="C111" s="779"/>
      <c r="D111" s="779"/>
      <c r="E111" s="786"/>
      <c r="F111" s="781">
        <f t="shared" si="26"/>
        <v>0</v>
      </c>
      <c r="G111" s="782"/>
      <c r="H111" s="787"/>
      <c r="I111" s="817"/>
      <c r="J111" s="818">
        <f t="shared" si="27"/>
        <v>0</v>
      </c>
      <c r="K111" s="821"/>
      <c r="L111" s="750">
        <v>15268.42</v>
      </c>
      <c r="M111" s="820">
        <v>20959.02</v>
      </c>
      <c r="N111" s="817">
        <f t="shared" si="28"/>
        <v>36227.44</v>
      </c>
      <c r="O111" s="817">
        <v>16807.23</v>
      </c>
      <c r="P111" s="817">
        <v>25233.18</v>
      </c>
      <c r="Q111" s="817"/>
      <c r="R111" s="817">
        <f t="shared" si="29"/>
        <v>42040.41</v>
      </c>
      <c r="S111" s="817">
        <f t="shared" si="30"/>
        <v>78267.85</v>
      </c>
      <c r="T111" s="835">
        <f t="shared" si="31"/>
        <v>19566.9625</v>
      </c>
      <c r="U111" s="817">
        <f>(T111*100)/T124</f>
        <v>8.12075309494324</v>
      </c>
    </row>
    <row r="112" spans="2:21" ht="15.75">
      <c r="B112" s="788" t="s">
        <v>30</v>
      </c>
      <c r="C112" s="789"/>
      <c r="D112" s="779"/>
      <c r="E112" s="779"/>
      <c r="F112" s="781">
        <f t="shared" si="26"/>
        <v>0</v>
      </c>
      <c r="G112" s="780"/>
      <c r="H112" s="790"/>
      <c r="I112" s="817"/>
      <c r="J112" s="818">
        <f t="shared" si="27"/>
        <v>0</v>
      </c>
      <c r="K112" s="819"/>
      <c r="L112" s="752">
        <v>19419.78</v>
      </c>
      <c r="M112" s="822">
        <v>11070.34</v>
      </c>
      <c r="N112" s="817">
        <f t="shared" si="28"/>
        <v>30490.12</v>
      </c>
      <c r="O112" s="823">
        <v>11885.99</v>
      </c>
      <c r="P112" s="823">
        <v>17935.15</v>
      </c>
      <c r="Q112" s="817"/>
      <c r="R112" s="817">
        <f t="shared" si="29"/>
        <v>29821.14</v>
      </c>
      <c r="S112" s="817">
        <f t="shared" si="30"/>
        <v>60311.259999999995</v>
      </c>
      <c r="T112" s="835">
        <f t="shared" si="31"/>
        <v>15077.814999999999</v>
      </c>
      <c r="U112" s="817">
        <f>(T112*100)/T124</f>
        <v>6.257650507902367</v>
      </c>
    </row>
    <row r="113" spans="2:21" ht="15.75">
      <c r="B113" s="788" t="s">
        <v>31</v>
      </c>
      <c r="C113" s="789"/>
      <c r="D113" s="779"/>
      <c r="E113" s="779"/>
      <c r="F113" s="781">
        <f t="shared" si="26"/>
        <v>0</v>
      </c>
      <c r="G113" s="780"/>
      <c r="H113" s="790"/>
      <c r="I113" s="817"/>
      <c r="J113" s="818">
        <f t="shared" si="27"/>
        <v>0</v>
      </c>
      <c r="K113" s="819"/>
      <c r="L113" s="752">
        <v>14890.62</v>
      </c>
      <c r="M113" s="822">
        <v>15426.8</v>
      </c>
      <c r="N113" s="817">
        <f t="shared" si="28"/>
        <v>30317.42</v>
      </c>
      <c r="O113" s="823">
        <v>18596.39</v>
      </c>
      <c r="P113" s="823">
        <v>15555.18</v>
      </c>
      <c r="Q113" s="817"/>
      <c r="R113" s="817">
        <f t="shared" si="29"/>
        <v>34151.57</v>
      </c>
      <c r="S113" s="817">
        <f t="shared" si="30"/>
        <v>64468.99</v>
      </c>
      <c r="T113" s="835">
        <f t="shared" si="31"/>
        <v>16117.2475</v>
      </c>
      <c r="U113" s="817">
        <f>(T113*100)/T124</f>
        <v>6.689039625725822</v>
      </c>
    </row>
    <row r="114" spans="2:21" ht="15.75">
      <c r="B114" s="791" t="s">
        <v>73</v>
      </c>
      <c r="C114" s="792"/>
      <c r="D114" s="779"/>
      <c r="E114" s="779"/>
      <c r="F114" s="793"/>
      <c r="G114" s="794"/>
      <c r="H114" s="790"/>
      <c r="I114" s="817"/>
      <c r="J114" s="824"/>
      <c r="K114" s="825"/>
      <c r="L114" s="752">
        <v>5996.1</v>
      </c>
      <c r="M114" s="826">
        <v>30029.96</v>
      </c>
      <c r="N114" s="817">
        <f t="shared" si="28"/>
        <v>36026.06</v>
      </c>
      <c r="O114" s="823">
        <v>9331.37</v>
      </c>
      <c r="P114" s="823">
        <v>13286.63</v>
      </c>
      <c r="Q114" s="817"/>
      <c r="R114" s="817">
        <f t="shared" si="29"/>
        <v>22618</v>
      </c>
      <c r="S114" s="817">
        <f t="shared" si="30"/>
        <v>58644.06</v>
      </c>
      <c r="T114" s="835">
        <f t="shared" si="31"/>
        <v>14661.015</v>
      </c>
      <c r="U114" s="817">
        <f>(T114*100)/T124</f>
        <v>6.084668631437263</v>
      </c>
    </row>
    <row r="115" spans="2:21" ht="15.75">
      <c r="B115" s="795" t="s">
        <v>74</v>
      </c>
      <c r="C115" s="796">
        <f aca="true" t="shared" si="32" ref="C115:U115">SUM(C102:C114)</f>
        <v>0</v>
      </c>
      <c r="D115" s="796">
        <f t="shared" si="32"/>
        <v>0</v>
      </c>
      <c r="E115" s="796">
        <f t="shared" si="32"/>
        <v>0</v>
      </c>
      <c r="F115" s="796">
        <f t="shared" si="32"/>
        <v>0</v>
      </c>
      <c r="G115" s="796">
        <f t="shared" si="32"/>
        <v>0</v>
      </c>
      <c r="H115" s="796">
        <f t="shared" si="32"/>
        <v>0</v>
      </c>
      <c r="I115" s="796">
        <f t="shared" si="32"/>
        <v>0</v>
      </c>
      <c r="J115" s="796">
        <f t="shared" si="32"/>
        <v>0</v>
      </c>
      <c r="K115" s="796">
        <f t="shared" si="32"/>
        <v>0</v>
      </c>
      <c r="L115" s="796">
        <f t="shared" si="32"/>
        <v>205597.81</v>
      </c>
      <c r="M115" s="796">
        <f t="shared" si="32"/>
        <v>272225.91</v>
      </c>
      <c r="N115" s="796">
        <f t="shared" si="32"/>
        <v>477823.72</v>
      </c>
      <c r="O115" s="796">
        <f t="shared" si="32"/>
        <v>234869.69999999995</v>
      </c>
      <c r="P115" s="796">
        <f t="shared" si="32"/>
        <v>251106.97</v>
      </c>
      <c r="Q115" s="796">
        <f t="shared" si="32"/>
        <v>0</v>
      </c>
      <c r="R115" s="796">
        <f t="shared" si="32"/>
        <v>485976.67</v>
      </c>
      <c r="S115" s="796">
        <f t="shared" si="32"/>
        <v>963800.3899999999</v>
      </c>
      <c r="T115" s="796">
        <f t="shared" si="32"/>
        <v>240950.09749999997</v>
      </c>
      <c r="U115" s="796">
        <f t="shared" si="32"/>
        <v>100.00000000000001</v>
      </c>
    </row>
    <row r="116" spans="2:21" ht="15.75">
      <c r="B116" s="757" t="s">
        <v>34</v>
      </c>
      <c r="C116" s="797"/>
      <c r="D116" s="787"/>
      <c r="E116" s="798"/>
      <c r="F116" s="781">
        <f aca="true" t="shared" si="33" ref="F116:F120">C116+D116+E116</f>
        <v>0</v>
      </c>
      <c r="G116" s="799"/>
      <c r="H116" s="743"/>
      <c r="I116" s="817"/>
      <c r="J116" s="827">
        <f aca="true" t="shared" si="34" ref="J116:J120">G116+H116+I116</f>
        <v>0</v>
      </c>
      <c r="K116" s="819"/>
      <c r="L116" s="828">
        <v>13540</v>
      </c>
      <c r="M116" s="817">
        <v>11960</v>
      </c>
      <c r="N116" s="817">
        <f aca="true" t="shared" si="35" ref="N116:N121">K116+L116+M116</f>
        <v>25500</v>
      </c>
      <c r="O116" s="817">
        <v>10160</v>
      </c>
      <c r="P116" s="743">
        <v>13320</v>
      </c>
      <c r="Q116" s="817"/>
      <c r="R116" s="817">
        <f aca="true" t="shared" si="36" ref="R116:R120">O116+P116+Q116</f>
        <v>23480</v>
      </c>
      <c r="S116" s="820">
        <f aca="true" t="shared" si="37" ref="S116:S121">F116+J116+N116+R116</f>
        <v>48980</v>
      </c>
      <c r="T116" s="836"/>
      <c r="U116" s="817">
        <f>(T116*100)/T124</f>
        <v>0</v>
      </c>
    </row>
    <row r="117" spans="2:21" ht="15.75">
      <c r="B117" s="760" t="s">
        <v>28</v>
      </c>
      <c r="C117" s="797"/>
      <c r="D117" s="787"/>
      <c r="E117" s="798"/>
      <c r="F117" s="781">
        <f t="shared" si="33"/>
        <v>0</v>
      </c>
      <c r="G117" s="799"/>
      <c r="H117" s="743"/>
      <c r="I117" s="817"/>
      <c r="J117" s="827">
        <f t="shared" si="34"/>
        <v>0</v>
      </c>
      <c r="K117" s="819"/>
      <c r="L117" s="828">
        <v>4240</v>
      </c>
      <c r="M117" s="817">
        <v>3840</v>
      </c>
      <c r="N117" s="817">
        <f t="shared" si="35"/>
        <v>8080</v>
      </c>
      <c r="O117" s="817">
        <v>3160</v>
      </c>
      <c r="P117" s="743">
        <v>3120</v>
      </c>
      <c r="Q117" s="817"/>
      <c r="R117" s="817">
        <f t="shared" si="36"/>
        <v>6280</v>
      </c>
      <c r="S117" s="820">
        <f t="shared" si="37"/>
        <v>14360</v>
      </c>
      <c r="T117" s="836"/>
      <c r="U117" s="817">
        <f>(T117*100)/T124</f>
        <v>0</v>
      </c>
    </row>
    <row r="118" spans="2:22" ht="15.75">
      <c r="B118" s="800" t="s">
        <v>35</v>
      </c>
      <c r="C118" s="796">
        <f aca="true" t="shared" si="38" ref="C118:U118">SUM(C116:C117)</f>
        <v>0</v>
      </c>
      <c r="D118" s="796">
        <f t="shared" si="38"/>
        <v>0</v>
      </c>
      <c r="E118" s="796">
        <f t="shared" si="38"/>
        <v>0</v>
      </c>
      <c r="F118" s="796">
        <f t="shared" si="38"/>
        <v>0</v>
      </c>
      <c r="G118" s="796">
        <f t="shared" si="38"/>
        <v>0</v>
      </c>
      <c r="H118" s="796">
        <f t="shared" si="38"/>
        <v>0</v>
      </c>
      <c r="I118" s="796">
        <f t="shared" si="38"/>
        <v>0</v>
      </c>
      <c r="J118" s="796">
        <f t="shared" si="38"/>
        <v>0</v>
      </c>
      <c r="K118" s="796">
        <f t="shared" si="38"/>
        <v>0</v>
      </c>
      <c r="L118" s="796">
        <f t="shared" si="38"/>
        <v>17780</v>
      </c>
      <c r="M118" s="796">
        <f t="shared" si="38"/>
        <v>15800</v>
      </c>
      <c r="N118" s="796">
        <f t="shared" si="38"/>
        <v>33580</v>
      </c>
      <c r="O118" s="796">
        <f t="shared" si="38"/>
        <v>13320</v>
      </c>
      <c r="P118" s="796">
        <f t="shared" si="38"/>
        <v>16440</v>
      </c>
      <c r="Q118" s="796">
        <f t="shared" si="38"/>
        <v>0</v>
      </c>
      <c r="R118" s="796">
        <f t="shared" si="38"/>
        <v>29760</v>
      </c>
      <c r="S118" s="796">
        <f t="shared" si="38"/>
        <v>63340</v>
      </c>
      <c r="T118" s="796">
        <f t="shared" si="38"/>
        <v>0</v>
      </c>
      <c r="U118" s="837">
        <f t="shared" si="38"/>
        <v>0</v>
      </c>
      <c r="V118" s="643"/>
    </row>
    <row r="119" spans="2:21" ht="15.75">
      <c r="B119" s="801" t="s">
        <v>36</v>
      </c>
      <c r="C119" s="797"/>
      <c r="D119" s="779"/>
      <c r="E119" s="798"/>
      <c r="F119" s="781">
        <f t="shared" si="33"/>
        <v>0</v>
      </c>
      <c r="G119" s="802"/>
      <c r="H119" s="803"/>
      <c r="I119" s="817"/>
      <c r="J119" s="827">
        <f t="shared" si="34"/>
        <v>0</v>
      </c>
      <c r="K119" s="819"/>
      <c r="L119" s="765">
        <v>5000</v>
      </c>
      <c r="M119" s="817">
        <v>4200</v>
      </c>
      <c r="N119" s="817">
        <f t="shared" si="35"/>
        <v>9200</v>
      </c>
      <c r="O119" s="817">
        <v>1200</v>
      </c>
      <c r="P119" s="817">
        <v>4000</v>
      </c>
      <c r="Q119" s="817"/>
      <c r="R119" s="817">
        <f t="shared" si="36"/>
        <v>5200</v>
      </c>
      <c r="S119" s="817">
        <f t="shared" si="37"/>
        <v>14400</v>
      </c>
      <c r="T119" s="838"/>
      <c r="U119" s="817" t="e">
        <f>(T119*100)/T122</f>
        <v>#DIV/0!</v>
      </c>
    </row>
    <row r="120" spans="2:21" ht="15.75">
      <c r="B120" s="804" t="s">
        <v>37</v>
      </c>
      <c r="C120" s="787"/>
      <c r="D120" s="779"/>
      <c r="E120" s="780"/>
      <c r="F120" s="781">
        <f t="shared" si="33"/>
        <v>0</v>
      </c>
      <c r="G120" s="802"/>
      <c r="H120" s="780"/>
      <c r="I120" s="817"/>
      <c r="J120" s="827">
        <f t="shared" si="34"/>
        <v>0</v>
      </c>
      <c r="K120" s="819"/>
      <c r="L120" s="765">
        <v>0</v>
      </c>
      <c r="M120" s="817">
        <v>400</v>
      </c>
      <c r="N120" s="817">
        <f t="shared" si="35"/>
        <v>400</v>
      </c>
      <c r="O120" s="817">
        <v>0</v>
      </c>
      <c r="P120" s="817">
        <v>400</v>
      </c>
      <c r="Q120" s="817"/>
      <c r="R120" s="817">
        <f t="shared" si="36"/>
        <v>400</v>
      </c>
      <c r="S120" s="817">
        <f t="shared" si="37"/>
        <v>800</v>
      </c>
      <c r="T120" s="838"/>
      <c r="U120" s="817" t="e">
        <f>(T120*100)/T122</f>
        <v>#DIV/0!</v>
      </c>
    </row>
    <row r="121" spans="2:21" ht="15.75">
      <c r="B121" s="804" t="s">
        <v>56</v>
      </c>
      <c r="C121" s="787"/>
      <c r="D121" s="779"/>
      <c r="E121" s="794"/>
      <c r="F121" s="781"/>
      <c r="G121" s="805"/>
      <c r="H121" s="780"/>
      <c r="I121" s="823"/>
      <c r="J121" s="827"/>
      <c r="K121" s="829">
        <v>0</v>
      </c>
      <c r="L121" s="765">
        <v>0</v>
      </c>
      <c r="M121" s="823">
        <v>1600</v>
      </c>
      <c r="N121" s="817">
        <f t="shared" si="35"/>
        <v>1600</v>
      </c>
      <c r="O121" s="823">
        <v>1200</v>
      </c>
      <c r="P121" s="823">
        <v>1600</v>
      </c>
      <c r="Q121" s="823"/>
      <c r="R121" s="823"/>
      <c r="S121" s="817">
        <f t="shared" si="37"/>
        <v>1600</v>
      </c>
      <c r="T121" s="838"/>
      <c r="U121" s="817" t="e">
        <f>(T121*100)/T122</f>
        <v>#DIV/0!</v>
      </c>
    </row>
    <row r="122" spans="2:21" ht="15.75">
      <c r="B122" s="800" t="s">
        <v>75</v>
      </c>
      <c r="C122" s="796">
        <f aca="true" t="shared" si="39" ref="C122:U122">SUM(C119:C121)</f>
        <v>0</v>
      </c>
      <c r="D122" s="796">
        <f t="shared" si="39"/>
        <v>0</v>
      </c>
      <c r="E122" s="796">
        <f t="shared" si="39"/>
        <v>0</v>
      </c>
      <c r="F122" s="796">
        <f t="shared" si="39"/>
        <v>0</v>
      </c>
      <c r="G122" s="796">
        <f t="shared" si="39"/>
        <v>0</v>
      </c>
      <c r="H122" s="796">
        <f t="shared" si="39"/>
        <v>0</v>
      </c>
      <c r="I122" s="796">
        <f t="shared" si="39"/>
        <v>0</v>
      </c>
      <c r="J122" s="796">
        <f t="shared" si="39"/>
        <v>0</v>
      </c>
      <c r="K122" s="796">
        <f t="shared" si="39"/>
        <v>0</v>
      </c>
      <c r="L122" s="796">
        <f t="shared" si="39"/>
        <v>5000</v>
      </c>
      <c r="M122" s="796">
        <f t="shared" si="39"/>
        <v>6200</v>
      </c>
      <c r="N122" s="796">
        <f t="shared" si="39"/>
        <v>11200</v>
      </c>
      <c r="O122" s="796">
        <f t="shared" si="39"/>
        <v>2400</v>
      </c>
      <c r="P122" s="796">
        <f t="shared" si="39"/>
        <v>6000</v>
      </c>
      <c r="Q122" s="796">
        <f t="shared" si="39"/>
        <v>0</v>
      </c>
      <c r="R122" s="796">
        <f t="shared" si="39"/>
        <v>5600</v>
      </c>
      <c r="S122" s="796">
        <f t="shared" si="39"/>
        <v>16800</v>
      </c>
      <c r="T122" s="796">
        <f t="shared" si="39"/>
        <v>0</v>
      </c>
      <c r="U122" s="796" t="e">
        <f t="shared" si="39"/>
        <v>#DIV/0!</v>
      </c>
    </row>
    <row r="123" spans="2:21" ht="15.75">
      <c r="B123" s="800" t="s">
        <v>40</v>
      </c>
      <c r="C123" s="806">
        <f aca="true" t="shared" si="40" ref="C123:P123">C115+C118+C122</f>
        <v>0</v>
      </c>
      <c r="D123" s="806">
        <f t="shared" si="40"/>
        <v>0</v>
      </c>
      <c r="E123" s="806">
        <f t="shared" si="40"/>
        <v>0</v>
      </c>
      <c r="F123" s="807">
        <f t="shared" si="40"/>
        <v>0</v>
      </c>
      <c r="G123" s="806">
        <f t="shared" si="40"/>
        <v>0</v>
      </c>
      <c r="H123" s="806">
        <f t="shared" si="40"/>
        <v>0</v>
      </c>
      <c r="I123" s="806">
        <f t="shared" si="40"/>
        <v>0</v>
      </c>
      <c r="J123" s="830">
        <f t="shared" si="40"/>
        <v>0</v>
      </c>
      <c r="K123" s="831">
        <f t="shared" si="40"/>
        <v>0</v>
      </c>
      <c r="L123" s="831">
        <f t="shared" si="40"/>
        <v>228377.81</v>
      </c>
      <c r="M123" s="831">
        <f t="shared" si="40"/>
        <v>294225.91</v>
      </c>
      <c r="N123" s="831">
        <f t="shared" si="40"/>
        <v>522603.72</v>
      </c>
      <c r="O123" s="806">
        <f t="shared" si="40"/>
        <v>250589.69999999995</v>
      </c>
      <c r="P123" s="806">
        <f t="shared" si="40"/>
        <v>273546.97</v>
      </c>
      <c r="Q123" s="806">
        <f>Q115+Q122</f>
        <v>0</v>
      </c>
      <c r="R123" s="831">
        <f>R115+R122</f>
        <v>491576.67</v>
      </c>
      <c r="S123" s="806">
        <f aca="true" t="shared" si="41" ref="S123:U123">S115+S118+S122</f>
        <v>1043940.3899999999</v>
      </c>
      <c r="T123" s="839">
        <f t="shared" si="41"/>
        <v>240950.09749999997</v>
      </c>
      <c r="U123" s="840" t="e">
        <f t="shared" si="41"/>
        <v>#DIV/0!</v>
      </c>
    </row>
    <row r="124" spans="6:21" ht="15.75">
      <c r="F124" s="808">
        <f>C123+D123+E123</f>
        <v>0</v>
      </c>
      <c r="G124" s="809"/>
      <c r="H124" s="809"/>
      <c r="I124" s="809"/>
      <c r="J124" s="809">
        <f>G123+H123+I123</f>
        <v>0</v>
      </c>
      <c r="K124" s="809"/>
      <c r="L124" s="809"/>
      <c r="M124" s="809"/>
      <c r="N124" s="809">
        <f>K123+L123+M123</f>
        <v>522603.72</v>
      </c>
      <c r="O124" s="643"/>
      <c r="P124" s="643"/>
      <c r="Q124" s="643"/>
      <c r="R124" s="725"/>
      <c r="S124" s="841">
        <f>F124+J124+N124</f>
        <v>522603.72</v>
      </c>
      <c r="T124" s="725">
        <f>T115+T118</f>
        <v>240950.09749999997</v>
      </c>
      <c r="U124" s="106" t="s">
        <v>76</v>
      </c>
    </row>
    <row r="125" spans="10:21" ht="15.75">
      <c r="J125" s="106">
        <f>J123-J124</f>
        <v>0</v>
      </c>
      <c r="T125" s="725">
        <f>T118</f>
        <v>0</v>
      </c>
      <c r="U125" s="106" t="s">
        <v>77</v>
      </c>
    </row>
    <row r="126" ht="15.75">
      <c r="T126" s="627"/>
    </row>
    <row r="127" ht="15.75">
      <c r="T127" s="106">
        <f>T122</f>
        <v>0</v>
      </c>
    </row>
    <row r="128" ht="15.75">
      <c r="T128" s="627"/>
    </row>
  </sheetData>
  <sheetProtection/>
  <printOptions/>
  <pageMargins left="0" right="0" top="0.98" bottom="0.98" header="0.51" footer="0.51"/>
  <pageSetup horizontalDpi="600" verticalDpi="600" orientation="landscape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1"/>
  <sheetViews>
    <sheetView zoomScale="64" zoomScaleNormal="64" workbookViewId="0" topLeftCell="A1">
      <selection activeCell="G2" sqref="G2"/>
    </sheetView>
  </sheetViews>
  <sheetFormatPr defaultColWidth="8.00390625" defaultRowHeight="15.75"/>
  <cols>
    <col min="1" max="1" width="6.875" style="0" customWidth="1"/>
    <col min="2" max="2" width="34.50390625" style="106" customWidth="1"/>
    <col min="3" max="3" width="15.375" style="106" customWidth="1"/>
    <col min="4" max="4" width="16.375" style="106" customWidth="1"/>
    <col min="5" max="5" width="14.875" style="106" customWidth="1"/>
    <col min="6" max="6" width="15.625" style="106" customWidth="1"/>
    <col min="7" max="7" width="15.875" style="106" customWidth="1"/>
    <col min="8" max="8" width="17.125" style="106" customWidth="1"/>
    <col min="9" max="9" width="14.00390625" style="106" customWidth="1"/>
    <col min="10" max="10" width="14.625" style="106" customWidth="1"/>
    <col min="11" max="11" width="14.25390625" style="106" customWidth="1"/>
    <col min="12" max="12" width="13.375" style="106" customWidth="1"/>
    <col min="13" max="13" width="13.625" style="106" customWidth="1"/>
    <col min="14" max="14" width="14.25390625" style="106" customWidth="1"/>
    <col min="15" max="15" width="13.375" style="106" customWidth="1"/>
    <col min="16" max="16" width="13.00390625" style="106" customWidth="1"/>
    <col min="17" max="17" width="14.00390625" style="106" customWidth="1"/>
    <col min="18" max="18" width="13.50390625" style="106" customWidth="1"/>
    <col min="19" max="19" width="15.625" style="106" customWidth="1"/>
    <col min="20" max="20" width="15.875" style="106" customWidth="1"/>
    <col min="21" max="21" width="11.50390625" style="106" customWidth="1"/>
    <col min="22" max="24" width="17.375" style="106" bestFit="1" customWidth="1"/>
    <col min="25" max="25" width="11.125" style="106" bestFit="1" customWidth="1"/>
    <col min="26" max="248" width="8.00390625" style="106" customWidth="1"/>
  </cols>
  <sheetData>
    <row r="1" spans="1:21" ht="18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68"/>
      <c r="U1" s="108"/>
    </row>
    <row r="2" spans="1:21" ht="18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68"/>
      <c r="U2" s="108"/>
    </row>
    <row r="3" spans="1:21" ht="18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368"/>
      <c r="U3" s="108"/>
    </row>
    <row r="4" spans="1:21" ht="18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368"/>
      <c r="U4" s="108"/>
    </row>
    <row r="5" spans="1:22" ht="18">
      <c r="A5" s="107"/>
      <c r="B5" s="109" t="s">
        <v>78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368"/>
      <c r="U5" s="108"/>
      <c r="V5" s="108"/>
    </row>
    <row r="6" spans="1:22" ht="18">
      <c r="A6" s="107"/>
      <c r="B6" s="110" t="s">
        <v>79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368"/>
      <c r="U6" s="108"/>
      <c r="V6" s="108"/>
    </row>
    <row r="7" spans="1:22" ht="9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242"/>
      <c r="O7" s="108"/>
      <c r="P7" s="108"/>
      <c r="Q7" s="108"/>
      <c r="R7" s="108"/>
      <c r="S7" s="108"/>
      <c r="T7" s="368"/>
      <c r="U7" s="108"/>
      <c r="V7" s="108"/>
    </row>
    <row r="8" spans="1:24" ht="55.5" customHeight="1">
      <c r="A8" s="111" t="s">
        <v>80</v>
      </c>
      <c r="B8" s="112" t="s">
        <v>81</v>
      </c>
      <c r="C8" s="113" t="s">
        <v>82</v>
      </c>
      <c r="D8" s="113" t="s">
        <v>4</v>
      </c>
      <c r="E8" s="114" t="s">
        <v>5</v>
      </c>
      <c r="F8" s="115" t="s">
        <v>6</v>
      </c>
      <c r="G8" s="113" t="s">
        <v>7</v>
      </c>
      <c r="H8" s="113" t="s">
        <v>8</v>
      </c>
      <c r="I8" s="114" t="s">
        <v>9</v>
      </c>
      <c r="J8" s="115" t="s">
        <v>10</v>
      </c>
      <c r="K8" s="243" t="s">
        <v>11</v>
      </c>
      <c r="L8" s="244" t="s">
        <v>12</v>
      </c>
      <c r="M8" s="245" t="s">
        <v>83</v>
      </c>
      <c r="N8" s="246" t="s">
        <v>14</v>
      </c>
      <c r="O8" s="247" t="s">
        <v>15</v>
      </c>
      <c r="P8" s="248" t="s">
        <v>16</v>
      </c>
      <c r="Q8" s="369" t="s">
        <v>70</v>
      </c>
      <c r="R8" s="246" t="s">
        <v>18</v>
      </c>
      <c r="S8" s="370" t="s">
        <v>19</v>
      </c>
      <c r="T8" s="368"/>
      <c r="U8" s="108"/>
      <c r="V8" s="108"/>
      <c r="W8" s="371"/>
      <c r="X8" s="371"/>
    </row>
    <row r="9" spans="1:24" ht="18">
      <c r="A9" s="116">
        <v>1</v>
      </c>
      <c r="B9" s="117" t="s">
        <v>84</v>
      </c>
      <c r="C9" s="118">
        <v>40363.25</v>
      </c>
      <c r="D9" s="119">
        <v>40363.25</v>
      </c>
      <c r="E9" s="119">
        <v>40363.25</v>
      </c>
      <c r="F9" s="120">
        <f aca="true" t="shared" si="0" ref="F9:F15">C9+D9+E9</f>
        <v>121089.75</v>
      </c>
      <c r="G9" s="121"/>
      <c r="H9" s="121"/>
      <c r="I9" s="249"/>
      <c r="J9" s="250">
        <f aca="true" t="shared" si="1" ref="J9:J15">G9+H9+I9</f>
        <v>0</v>
      </c>
      <c r="K9" s="251"/>
      <c r="L9" s="252"/>
      <c r="M9" s="253"/>
      <c r="N9" s="254">
        <f aca="true" t="shared" si="2" ref="N9:N15">K9+L9+M9</f>
        <v>0</v>
      </c>
      <c r="O9" s="255"/>
      <c r="P9" s="256"/>
      <c r="Q9" s="372"/>
      <c r="R9" s="373">
        <f aca="true" t="shared" si="3" ref="R9:R15">O9+P9+Q9</f>
        <v>0</v>
      </c>
      <c r="S9" s="374">
        <f aca="true" t="shared" si="4" ref="S9:S15">F9+J9+N9+R9</f>
        <v>121089.75</v>
      </c>
      <c r="T9" s="375"/>
      <c r="U9" s="368"/>
      <c r="V9" s="376"/>
      <c r="W9" s="368"/>
      <c r="X9" s="368"/>
    </row>
    <row r="10" spans="1:24" ht="18">
      <c r="A10" s="122">
        <f aca="true" t="shared" si="5" ref="A10:A14">A9+1</f>
        <v>2</v>
      </c>
      <c r="B10" s="123" t="s">
        <v>85</v>
      </c>
      <c r="C10" s="124">
        <v>42940.55</v>
      </c>
      <c r="D10" s="125">
        <v>42940.55</v>
      </c>
      <c r="E10" s="126">
        <v>42940.55</v>
      </c>
      <c r="F10" s="127">
        <f t="shared" si="0"/>
        <v>128821.65000000001</v>
      </c>
      <c r="G10" s="128"/>
      <c r="H10" s="128"/>
      <c r="I10" s="257"/>
      <c r="J10" s="258">
        <f t="shared" si="1"/>
        <v>0</v>
      </c>
      <c r="K10" s="259"/>
      <c r="L10" s="260"/>
      <c r="M10" s="261"/>
      <c r="N10" s="262">
        <f t="shared" si="2"/>
        <v>0</v>
      </c>
      <c r="O10" s="263"/>
      <c r="P10" s="264"/>
      <c r="Q10" s="377"/>
      <c r="R10" s="378">
        <f t="shared" si="3"/>
        <v>0</v>
      </c>
      <c r="S10" s="379">
        <f t="shared" si="4"/>
        <v>128821.65000000001</v>
      </c>
      <c r="T10" s="375"/>
      <c r="U10" s="368"/>
      <c r="V10" s="376"/>
      <c r="W10" s="368"/>
      <c r="X10" s="368"/>
    </row>
    <row r="11" spans="1:24" ht="18">
      <c r="A11" s="122">
        <f t="shared" si="5"/>
        <v>3</v>
      </c>
      <c r="B11" s="123" t="s">
        <v>86</v>
      </c>
      <c r="C11" s="124">
        <v>11662.94</v>
      </c>
      <c r="D11" s="125">
        <v>11662.94</v>
      </c>
      <c r="E11" s="126">
        <v>11662.94</v>
      </c>
      <c r="F11" s="127">
        <f t="shared" si="0"/>
        <v>34988.82</v>
      </c>
      <c r="G11" s="128"/>
      <c r="H11" s="128"/>
      <c r="I11" s="257"/>
      <c r="J11" s="258">
        <f t="shared" si="1"/>
        <v>0</v>
      </c>
      <c r="K11" s="259"/>
      <c r="L11" s="260"/>
      <c r="M11" s="265"/>
      <c r="N11" s="262">
        <f t="shared" si="2"/>
        <v>0</v>
      </c>
      <c r="O11" s="263"/>
      <c r="P11" s="264"/>
      <c r="Q11" s="377"/>
      <c r="R11" s="378">
        <f t="shared" si="3"/>
        <v>0</v>
      </c>
      <c r="S11" s="379">
        <f t="shared" si="4"/>
        <v>34988.82</v>
      </c>
      <c r="T11" s="375"/>
      <c r="U11" s="368"/>
      <c r="V11" s="376"/>
      <c r="W11" s="368"/>
      <c r="X11" s="368"/>
    </row>
    <row r="12" spans="1:24" ht="18">
      <c r="A12" s="122">
        <f t="shared" si="5"/>
        <v>4</v>
      </c>
      <c r="B12" s="123" t="s">
        <v>87</v>
      </c>
      <c r="C12" s="124">
        <v>19811.37</v>
      </c>
      <c r="D12" s="125">
        <v>19811.37</v>
      </c>
      <c r="E12" s="126">
        <v>19811.37</v>
      </c>
      <c r="F12" s="127">
        <f t="shared" si="0"/>
        <v>59434.11</v>
      </c>
      <c r="G12" s="128"/>
      <c r="H12" s="128"/>
      <c r="I12" s="257"/>
      <c r="J12" s="258">
        <f t="shared" si="1"/>
        <v>0</v>
      </c>
      <c r="K12" s="259"/>
      <c r="L12" s="260"/>
      <c r="M12" s="265"/>
      <c r="N12" s="262">
        <f t="shared" si="2"/>
        <v>0</v>
      </c>
      <c r="O12" s="263"/>
      <c r="P12" s="264"/>
      <c r="Q12" s="377"/>
      <c r="R12" s="378">
        <f t="shared" si="3"/>
        <v>0</v>
      </c>
      <c r="S12" s="379">
        <f t="shared" si="4"/>
        <v>59434.11</v>
      </c>
      <c r="T12" s="375"/>
      <c r="U12" s="368"/>
      <c r="V12" s="376"/>
      <c r="W12" s="368"/>
      <c r="X12" s="368"/>
    </row>
    <row r="13" spans="1:24" ht="18">
      <c r="A13" s="122">
        <f t="shared" si="5"/>
        <v>5</v>
      </c>
      <c r="B13" s="129" t="s">
        <v>88</v>
      </c>
      <c r="C13" s="130">
        <v>34705.16</v>
      </c>
      <c r="D13" s="125">
        <v>34705.16</v>
      </c>
      <c r="E13" s="126">
        <v>34705.16</v>
      </c>
      <c r="F13" s="127">
        <f t="shared" si="0"/>
        <v>104115.48000000001</v>
      </c>
      <c r="G13" s="128"/>
      <c r="H13" s="131"/>
      <c r="I13" s="257"/>
      <c r="J13" s="258">
        <f t="shared" si="1"/>
        <v>0</v>
      </c>
      <c r="K13" s="259"/>
      <c r="L13" s="260"/>
      <c r="M13" s="265"/>
      <c r="N13" s="262">
        <f t="shared" si="2"/>
        <v>0</v>
      </c>
      <c r="O13" s="266"/>
      <c r="P13" s="264"/>
      <c r="Q13" s="377"/>
      <c r="R13" s="378">
        <f t="shared" si="3"/>
        <v>0</v>
      </c>
      <c r="S13" s="379">
        <f t="shared" si="4"/>
        <v>104115.48000000001</v>
      </c>
      <c r="T13" s="375"/>
      <c r="U13" s="368"/>
      <c r="V13" s="376"/>
      <c r="W13" s="368"/>
      <c r="X13" s="368"/>
    </row>
    <row r="14" spans="1:24" ht="18">
      <c r="A14" s="122">
        <f t="shared" si="5"/>
        <v>6</v>
      </c>
      <c r="B14" s="129" t="s">
        <v>89</v>
      </c>
      <c r="C14" s="130">
        <v>11949.3</v>
      </c>
      <c r="D14" s="125">
        <v>11949.3</v>
      </c>
      <c r="E14" s="126">
        <v>11949.3</v>
      </c>
      <c r="F14" s="127">
        <f t="shared" si="0"/>
        <v>35847.899999999994</v>
      </c>
      <c r="G14" s="128"/>
      <c r="H14" s="128"/>
      <c r="I14" s="257"/>
      <c r="J14" s="258">
        <f t="shared" si="1"/>
        <v>0</v>
      </c>
      <c r="K14" s="259"/>
      <c r="L14" s="260"/>
      <c r="M14" s="265"/>
      <c r="N14" s="262">
        <f t="shared" si="2"/>
        <v>0</v>
      </c>
      <c r="O14" s="263"/>
      <c r="P14" s="264"/>
      <c r="Q14" s="377"/>
      <c r="R14" s="378">
        <f t="shared" si="3"/>
        <v>0</v>
      </c>
      <c r="S14" s="379">
        <f t="shared" si="4"/>
        <v>35847.899999999994</v>
      </c>
      <c r="T14" s="375"/>
      <c r="U14" s="368"/>
      <c r="V14" s="376"/>
      <c r="W14" s="368"/>
      <c r="X14" s="368"/>
    </row>
    <row r="15" spans="1:24" ht="30.75">
      <c r="A15" s="132" t="e">
        <f>#REF!+1</f>
        <v>#REF!</v>
      </c>
      <c r="B15" s="133" t="s">
        <v>90</v>
      </c>
      <c r="C15" s="134">
        <v>3696.73</v>
      </c>
      <c r="D15" s="135">
        <v>3696.73</v>
      </c>
      <c r="E15" s="136">
        <v>3696.73</v>
      </c>
      <c r="F15" s="137">
        <f t="shared" si="0"/>
        <v>11090.19</v>
      </c>
      <c r="G15" s="138"/>
      <c r="H15" s="138"/>
      <c r="I15" s="267"/>
      <c r="J15" s="268">
        <f t="shared" si="1"/>
        <v>0</v>
      </c>
      <c r="K15" s="269"/>
      <c r="L15" s="270"/>
      <c r="M15" s="271"/>
      <c r="N15" s="272">
        <f t="shared" si="2"/>
        <v>0</v>
      </c>
      <c r="O15" s="273"/>
      <c r="P15" s="274"/>
      <c r="Q15" s="380"/>
      <c r="R15" s="381">
        <f t="shared" si="3"/>
        <v>0</v>
      </c>
      <c r="S15" s="382">
        <f t="shared" si="4"/>
        <v>11090.19</v>
      </c>
      <c r="T15" s="375"/>
      <c r="U15" s="383"/>
      <c r="V15" s="376"/>
      <c r="W15" s="368"/>
      <c r="X15" s="368"/>
    </row>
    <row r="16" spans="1:25" ht="18.75">
      <c r="A16" s="139"/>
      <c r="B16" s="140" t="s">
        <v>91</v>
      </c>
      <c r="C16" s="141">
        <f aca="true" t="shared" si="6" ref="C16:S16">SUM(C9:C15)</f>
        <v>165129.30000000002</v>
      </c>
      <c r="D16" s="142">
        <f t="shared" si="6"/>
        <v>165129.30000000002</v>
      </c>
      <c r="E16" s="142">
        <f t="shared" si="6"/>
        <v>165129.30000000002</v>
      </c>
      <c r="F16" s="143">
        <f t="shared" si="6"/>
        <v>495387.9000000001</v>
      </c>
      <c r="G16" s="142">
        <f t="shared" si="6"/>
        <v>0</v>
      </c>
      <c r="H16" s="142">
        <f t="shared" si="6"/>
        <v>0</v>
      </c>
      <c r="I16" s="142">
        <f t="shared" si="6"/>
        <v>0</v>
      </c>
      <c r="J16" s="275">
        <f t="shared" si="6"/>
        <v>0</v>
      </c>
      <c r="K16" s="276">
        <f t="shared" si="6"/>
        <v>0</v>
      </c>
      <c r="L16" s="276">
        <f t="shared" si="6"/>
        <v>0</v>
      </c>
      <c r="M16" s="277">
        <f t="shared" si="6"/>
        <v>0</v>
      </c>
      <c r="N16" s="278">
        <f t="shared" si="6"/>
        <v>0</v>
      </c>
      <c r="O16" s="279">
        <f t="shared" si="6"/>
        <v>0</v>
      </c>
      <c r="P16" s="276">
        <f t="shared" si="6"/>
        <v>0</v>
      </c>
      <c r="Q16" s="276">
        <f t="shared" si="6"/>
        <v>0</v>
      </c>
      <c r="R16" s="384">
        <f t="shared" si="6"/>
        <v>0</v>
      </c>
      <c r="S16" s="385">
        <f t="shared" si="6"/>
        <v>495387.9000000001</v>
      </c>
      <c r="T16" s="386"/>
      <c r="U16" s="387"/>
      <c r="V16" s="388"/>
      <c r="W16" s="387"/>
      <c r="X16" s="387"/>
      <c r="Y16" s="424"/>
    </row>
    <row r="17" spans="1:24" ht="18">
      <c r="A17" s="116"/>
      <c r="B17" s="144"/>
      <c r="C17" s="145"/>
      <c r="D17" s="146"/>
      <c r="E17" s="146"/>
      <c r="F17" s="147">
        <f>C16+D16+E16</f>
        <v>495387.9</v>
      </c>
      <c r="G17" s="148"/>
      <c r="H17" s="149"/>
      <c r="I17" s="280"/>
      <c r="J17" s="281">
        <f>G16+H16+I16</f>
        <v>0</v>
      </c>
      <c r="K17" s="282"/>
      <c r="L17" s="283"/>
      <c r="M17" s="284"/>
      <c r="N17" s="285">
        <f>K16+L16+M16</f>
        <v>0</v>
      </c>
      <c r="O17" s="286"/>
      <c r="P17" s="287"/>
      <c r="Q17" s="389"/>
      <c r="R17" s="390">
        <f>O16+P16+Q16</f>
        <v>0</v>
      </c>
      <c r="S17" s="391" t="e">
        <f>S9+S10+S11+S12+S13+S14+#REF!+S15</f>
        <v>#REF!</v>
      </c>
      <c r="T17" s="386"/>
      <c r="U17" s="368"/>
      <c r="V17" s="368"/>
      <c r="W17" s="368"/>
      <c r="X17" s="368"/>
    </row>
    <row r="18" spans="1:24" ht="18">
      <c r="A18" s="122">
        <v>9</v>
      </c>
      <c r="B18" s="150" t="s">
        <v>92</v>
      </c>
      <c r="C18" s="151">
        <v>5505.636774815789</v>
      </c>
      <c r="D18" s="135">
        <v>5505.636774815789</v>
      </c>
      <c r="E18" s="135">
        <v>5505.636774815789</v>
      </c>
      <c r="F18" s="152">
        <f aca="true" t="shared" si="7" ref="F18:F20">C18+D18+E18</f>
        <v>16516.910324447366</v>
      </c>
      <c r="G18" s="138"/>
      <c r="H18" s="138"/>
      <c r="I18" s="288"/>
      <c r="J18" s="289">
        <f aca="true" t="shared" si="8" ref="J18:J25">G18+H18+I18</f>
        <v>0</v>
      </c>
      <c r="K18" s="290"/>
      <c r="L18" s="291"/>
      <c r="M18" s="292"/>
      <c r="N18" s="272">
        <f aca="true" t="shared" si="9" ref="N18:N20">K18+L18+M18</f>
        <v>0</v>
      </c>
      <c r="O18" s="293"/>
      <c r="P18" s="294"/>
      <c r="Q18" s="392"/>
      <c r="R18" s="393">
        <f aca="true" t="shared" si="10" ref="R18:R20">O18+P18+Q18</f>
        <v>0</v>
      </c>
      <c r="S18" s="394">
        <f aca="true" t="shared" si="11" ref="S18:S20">F18+J18+N18+R18</f>
        <v>16516.910324447366</v>
      </c>
      <c r="T18" s="375"/>
      <c r="U18" s="368"/>
      <c r="V18" s="395"/>
      <c r="W18" s="368"/>
      <c r="X18" s="368"/>
    </row>
    <row r="19" spans="1:24" ht="18">
      <c r="A19" s="132">
        <v>10</v>
      </c>
      <c r="B19" s="123" t="s">
        <v>93</v>
      </c>
      <c r="C19" s="153">
        <v>2829.507485935947</v>
      </c>
      <c r="D19" s="125">
        <v>2829.507485935947</v>
      </c>
      <c r="E19" s="125">
        <v>2829.507485935947</v>
      </c>
      <c r="F19" s="127">
        <f t="shared" si="7"/>
        <v>8488.522457807841</v>
      </c>
      <c r="G19" s="128"/>
      <c r="H19" s="154"/>
      <c r="I19" s="295"/>
      <c r="J19" s="296">
        <f t="shared" si="8"/>
        <v>0</v>
      </c>
      <c r="K19" s="297"/>
      <c r="L19" s="298"/>
      <c r="M19" s="299"/>
      <c r="N19" s="262">
        <f t="shared" si="9"/>
        <v>0</v>
      </c>
      <c r="O19" s="300"/>
      <c r="P19" s="264"/>
      <c r="Q19" s="396"/>
      <c r="R19" s="397">
        <f t="shared" si="10"/>
        <v>0</v>
      </c>
      <c r="S19" s="398">
        <f t="shared" si="11"/>
        <v>8488.522457807841</v>
      </c>
      <c r="T19" s="375"/>
      <c r="U19" s="368"/>
      <c r="V19" s="395"/>
      <c r="W19" s="368"/>
      <c r="X19" s="368"/>
    </row>
    <row r="20" spans="1:24" ht="18.75">
      <c r="A20" s="155">
        <v>11</v>
      </c>
      <c r="B20" s="156" t="s">
        <v>94</v>
      </c>
      <c r="C20" s="157">
        <v>2904.8557392482653</v>
      </c>
      <c r="D20" s="158">
        <v>2904.8557392482653</v>
      </c>
      <c r="E20" s="158">
        <v>2904.8557392482653</v>
      </c>
      <c r="F20" s="127">
        <f t="shared" si="7"/>
        <v>8714.567217744796</v>
      </c>
      <c r="G20" s="159"/>
      <c r="H20" s="160"/>
      <c r="I20" s="301"/>
      <c r="J20" s="302"/>
      <c r="K20" s="303"/>
      <c r="L20" s="304"/>
      <c r="M20" s="305"/>
      <c r="N20" s="306">
        <f t="shared" si="9"/>
        <v>0</v>
      </c>
      <c r="O20" s="307"/>
      <c r="P20" s="308"/>
      <c r="Q20" s="399"/>
      <c r="R20" s="397">
        <f t="shared" si="10"/>
        <v>0</v>
      </c>
      <c r="S20" s="398">
        <f t="shared" si="11"/>
        <v>8714.567217744796</v>
      </c>
      <c r="T20" s="375"/>
      <c r="U20" s="368"/>
      <c r="V20" s="395"/>
      <c r="W20" s="368"/>
      <c r="X20" s="368"/>
    </row>
    <row r="21" spans="1:25" ht="18.75">
      <c r="A21" s="161"/>
      <c r="B21" s="162" t="s">
        <v>95</v>
      </c>
      <c r="C21" s="163">
        <f aca="true" t="shared" si="12" ref="C21:F21">SUM(C18:C20)</f>
        <v>11240.000000000002</v>
      </c>
      <c r="D21" s="164">
        <f t="shared" si="12"/>
        <v>11240.000000000002</v>
      </c>
      <c r="E21" s="164">
        <f t="shared" si="12"/>
        <v>11240.000000000002</v>
      </c>
      <c r="F21" s="165">
        <f t="shared" si="12"/>
        <v>33720</v>
      </c>
      <c r="G21" s="164">
        <f aca="true" t="shared" si="13" ref="G21:I21">SUM(G18:G19)</f>
        <v>0</v>
      </c>
      <c r="H21" s="166">
        <f t="shared" si="13"/>
        <v>0</v>
      </c>
      <c r="I21" s="309">
        <f t="shared" si="13"/>
        <v>0</v>
      </c>
      <c r="J21" s="275">
        <f aca="true" t="shared" si="14" ref="J21:S21">SUM(J18:J20)</f>
        <v>0</v>
      </c>
      <c r="K21" s="228">
        <f t="shared" si="14"/>
        <v>0</v>
      </c>
      <c r="L21" s="228">
        <f t="shared" si="14"/>
        <v>0</v>
      </c>
      <c r="M21" s="228">
        <f t="shared" si="14"/>
        <v>0</v>
      </c>
      <c r="N21" s="275">
        <f t="shared" si="14"/>
        <v>0</v>
      </c>
      <c r="O21" s="228">
        <f t="shared" si="14"/>
        <v>0</v>
      </c>
      <c r="P21" s="228">
        <f t="shared" si="14"/>
        <v>0</v>
      </c>
      <c r="Q21" s="228">
        <f t="shared" si="14"/>
        <v>0</v>
      </c>
      <c r="R21" s="228">
        <f t="shared" si="14"/>
        <v>0</v>
      </c>
      <c r="S21" s="400">
        <f t="shared" si="14"/>
        <v>33720</v>
      </c>
      <c r="T21" s="386"/>
      <c r="U21" s="387"/>
      <c r="V21" s="387"/>
      <c r="W21" s="387"/>
      <c r="X21" s="387"/>
      <c r="Y21" s="424"/>
    </row>
    <row r="22" spans="1:24" ht="18">
      <c r="A22" s="167"/>
      <c r="B22" s="168"/>
      <c r="C22" s="169"/>
      <c r="D22" s="170"/>
      <c r="E22" s="170"/>
      <c r="F22" s="171">
        <f>C21+D21+E21</f>
        <v>33720.00000000001</v>
      </c>
      <c r="G22" s="172"/>
      <c r="H22" s="173"/>
      <c r="I22" s="310"/>
      <c r="J22" s="281">
        <f>G21+H21+I21</f>
        <v>0</v>
      </c>
      <c r="K22" s="311"/>
      <c r="L22" s="312"/>
      <c r="M22" s="313"/>
      <c r="N22" s="281">
        <f>K21+L21+M21</f>
        <v>0</v>
      </c>
      <c r="O22" s="314"/>
      <c r="P22" s="315"/>
      <c r="Q22" s="187"/>
      <c r="R22" s="187">
        <f>O21+P21+Q21</f>
        <v>0</v>
      </c>
      <c r="S22" s="401">
        <f>F21+J21+N21+R21</f>
        <v>33720</v>
      </c>
      <c r="T22" s="386"/>
      <c r="U22" s="368"/>
      <c r="V22" s="368"/>
      <c r="W22" s="368"/>
      <c r="X22" s="368"/>
    </row>
    <row r="23" spans="1:24" ht="18">
      <c r="A23" s="122">
        <v>1</v>
      </c>
      <c r="B23" s="123" t="s">
        <v>96</v>
      </c>
      <c r="C23" s="124">
        <v>1952.5</v>
      </c>
      <c r="D23" s="125">
        <v>1952.5</v>
      </c>
      <c r="E23" s="125">
        <v>1952.5</v>
      </c>
      <c r="F23" s="174">
        <f aca="true" t="shared" si="15" ref="F23:F29">C23+D23+E23</f>
        <v>5857.5</v>
      </c>
      <c r="G23" s="128"/>
      <c r="H23" s="175"/>
      <c r="I23" s="316"/>
      <c r="J23" s="317">
        <f t="shared" si="8"/>
        <v>0</v>
      </c>
      <c r="K23" s="297"/>
      <c r="L23" s="260"/>
      <c r="M23" s="265"/>
      <c r="N23" s="258">
        <f aca="true" t="shared" si="16" ref="N23:N29">K23+L23+M23</f>
        <v>0</v>
      </c>
      <c r="O23" s="318"/>
      <c r="P23" s="264"/>
      <c r="Q23" s="377"/>
      <c r="R23" s="381">
        <f aca="true" t="shared" si="17" ref="R23:R29">O23+P23+Q23</f>
        <v>0</v>
      </c>
      <c r="S23" s="402">
        <f aca="true" t="shared" si="18" ref="S23:S29">F23+J23+N23+R23</f>
        <v>5857.5</v>
      </c>
      <c r="T23" s="375"/>
      <c r="U23" s="395">
        <f aca="true" t="shared" si="19" ref="U23:U27">Q23/60</f>
        <v>0</v>
      </c>
      <c r="V23" s="376"/>
      <c r="W23" s="368"/>
      <c r="X23" s="368"/>
    </row>
    <row r="24" spans="1:24" ht="18">
      <c r="A24" s="122">
        <f aca="true" t="shared" si="20" ref="A24:A29">A23+1</f>
        <v>2</v>
      </c>
      <c r="B24" s="123" t="s">
        <v>97</v>
      </c>
      <c r="C24" s="124">
        <v>2082.67</v>
      </c>
      <c r="D24" s="125">
        <v>2082.67</v>
      </c>
      <c r="E24" s="125">
        <v>2082.67</v>
      </c>
      <c r="F24" s="174">
        <f t="shared" si="15"/>
        <v>6248.01</v>
      </c>
      <c r="G24" s="128"/>
      <c r="H24" s="175"/>
      <c r="I24" s="316"/>
      <c r="J24" s="317">
        <f t="shared" si="8"/>
        <v>0</v>
      </c>
      <c r="K24" s="297"/>
      <c r="L24" s="260"/>
      <c r="M24" s="265"/>
      <c r="N24" s="258">
        <f t="shared" si="16"/>
        <v>0</v>
      </c>
      <c r="O24" s="318"/>
      <c r="P24" s="319"/>
      <c r="Q24" s="403"/>
      <c r="R24" s="381">
        <f t="shared" si="17"/>
        <v>0</v>
      </c>
      <c r="S24" s="402">
        <f t="shared" si="18"/>
        <v>6248.01</v>
      </c>
      <c r="T24" s="375"/>
      <c r="U24" s="395">
        <f>Q24/50</f>
        <v>0</v>
      </c>
      <c r="V24" s="376"/>
      <c r="W24" s="368"/>
      <c r="X24" s="368"/>
    </row>
    <row r="25" spans="1:24" ht="18">
      <c r="A25" s="122">
        <f t="shared" si="20"/>
        <v>3</v>
      </c>
      <c r="B25" s="129" t="s">
        <v>98</v>
      </c>
      <c r="C25" s="124">
        <v>3957.07</v>
      </c>
      <c r="D25" s="125">
        <v>3957.07</v>
      </c>
      <c r="E25" s="125">
        <v>3957.07</v>
      </c>
      <c r="F25" s="174">
        <f t="shared" si="15"/>
        <v>11871.210000000001</v>
      </c>
      <c r="G25" s="128"/>
      <c r="H25" s="175"/>
      <c r="I25" s="316"/>
      <c r="J25" s="317">
        <f t="shared" si="8"/>
        <v>0</v>
      </c>
      <c r="K25" s="297"/>
      <c r="L25" s="260"/>
      <c r="M25" s="265"/>
      <c r="N25" s="258">
        <f t="shared" si="16"/>
        <v>0</v>
      </c>
      <c r="O25" s="318"/>
      <c r="P25" s="264"/>
      <c r="Q25" s="377"/>
      <c r="R25" s="381">
        <f t="shared" si="17"/>
        <v>0</v>
      </c>
      <c r="S25" s="402">
        <f t="shared" si="18"/>
        <v>11871.210000000001</v>
      </c>
      <c r="T25" s="375"/>
      <c r="U25" s="395">
        <f>Q25/50</f>
        <v>0</v>
      </c>
      <c r="V25" s="376"/>
      <c r="W25" s="368"/>
      <c r="X25" s="368"/>
    </row>
    <row r="26" spans="1:24" ht="18">
      <c r="A26" s="122">
        <v>4</v>
      </c>
      <c r="B26" s="176" t="s">
        <v>99</v>
      </c>
      <c r="C26" s="177">
        <v>1926.47</v>
      </c>
      <c r="D26" s="125">
        <v>1926.47</v>
      </c>
      <c r="E26" s="125">
        <v>1926.47</v>
      </c>
      <c r="F26" s="174">
        <f t="shared" si="15"/>
        <v>5779.41</v>
      </c>
      <c r="G26" s="128"/>
      <c r="H26" s="175"/>
      <c r="I26" s="316"/>
      <c r="J26" s="317"/>
      <c r="K26" s="297"/>
      <c r="L26" s="260"/>
      <c r="M26" s="320"/>
      <c r="N26" s="258">
        <f t="shared" si="16"/>
        <v>0</v>
      </c>
      <c r="O26" s="321"/>
      <c r="P26" s="322"/>
      <c r="Q26" s="404"/>
      <c r="R26" s="381">
        <f t="shared" si="17"/>
        <v>0</v>
      </c>
      <c r="S26" s="402">
        <f t="shared" si="18"/>
        <v>5779.41</v>
      </c>
      <c r="T26" s="375"/>
      <c r="U26" s="395">
        <f t="shared" si="19"/>
        <v>0</v>
      </c>
      <c r="V26" s="376"/>
      <c r="W26" s="368"/>
      <c r="X26" s="368"/>
    </row>
    <row r="27" spans="1:24" ht="18">
      <c r="A27" s="122" t="e">
        <f>#REF!+1</f>
        <v>#REF!</v>
      </c>
      <c r="B27" s="123" t="s">
        <v>23</v>
      </c>
      <c r="C27" s="177">
        <v>5362.87</v>
      </c>
      <c r="D27" s="125">
        <v>5362.87</v>
      </c>
      <c r="E27" s="125">
        <v>5362.87</v>
      </c>
      <c r="F27" s="174">
        <f t="shared" si="15"/>
        <v>16088.61</v>
      </c>
      <c r="G27" s="128"/>
      <c r="H27" s="175"/>
      <c r="I27" s="316"/>
      <c r="J27" s="317">
        <f aca="true" t="shared" si="21" ref="J27:J29">G27+H27+I27</f>
        <v>0</v>
      </c>
      <c r="K27" s="323"/>
      <c r="L27" s="324"/>
      <c r="M27" s="325"/>
      <c r="N27" s="326">
        <f t="shared" si="16"/>
        <v>0</v>
      </c>
      <c r="O27" s="318"/>
      <c r="P27" s="264"/>
      <c r="Q27" s="377"/>
      <c r="R27" s="381">
        <f t="shared" si="17"/>
        <v>0</v>
      </c>
      <c r="S27" s="402">
        <f t="shared" si="18"/>
        <v>16088.61</v>
      </c>
      <c r="T27" s="375"/>
      <c r="U27" s="395">
        <f t="shared" si="19"/>
        <v>0</v>
      </c>
      <c r="V27" s="376"/>
      <c r="W27" s="368"/>
      <c r="X27" s="368"/>
    </row>
    <row r="28" spans="1:24" ht="18">
      <c r="A28" s="122" t="e">
        <f t="shared" si="20"/>
        <v>#REF!</v>
      </c>
      <c r="B28" s="123" t="s">
        <v>89</v>
      </c>
      <c r="C28" s="177">
        <v>9892.67</v>
      </c>
      <c r="D28" s="125">
        <v>9892.67</v>
      </c>
      <c r="E28" s="125">
        <v>9892.67</v>
      </c>
      <c r="F28" s="174">
        <f t="shared" si="15"/>
        <v>29678.010000000002</v>
      </c>
      <c r="G28" s="128"/>
      <c r="H28" s="175"/>
      <c r="I28" s="316"/>
      <c r="J28" s="317">
        <f t="shared" si="21"/>
        <v>0</v>
      </c>
      <c r="K28" s="297"/>
      <c r="L28" s="260"/>
      <c r="M28" s="265"/>
      <c r="N28" s="258">
        <f t="shared" si="16"/>
        <v>0</v>
      </c>
      <c r="O28" s="318"/>
      <c r="P28" s="264"/>
      <c r="Q28" s="377"/>
      <c r="R28" s="381">
        <f t="shared" si="17"/>
        <v>0</v>
      </c>
      <c r="S28" s="402">
        <f t="shared" si="18"/>
        <v>29678.010000000002</v>
      </c>
      <c r="T28" s="375"/>
      <c r="U28" s="395"/>
      <c r="V28" s="376"/>
      <c r="W28" s="368"/>
      <c r="X28" s="368"/>
    </row>
    <row r="29" spans="1:24" ht="30.75">
      <c r="A29" s="132" t="e">
        <f t="shared" si="20"/>
        <v>#REF!</v>
      </c>
      <c r="B29" s="178" t="s">
        <v>100</v>
      </c>
      <c r="C29" s="179">
        <v>1145.47</v>
      </c>
      <c r="D29" s="135">
        <v>1145.47</v>
      </c>
      <c r="E29" s="135">
        <v>1145.47</v>
      </c>
      <c r="F29" s="174">
        <f t="shared" si="15"/>
        <v>3436.41</v>
      </c>
      <c r="G29" s="138"/>
      <c r="H29" s="180"/>
      <c r="I29" s="327"/>
      <c r="J29" s="328">
        <f t="shared" si="21"/>
        <v>0</v>
      </c>
      <c r="K29" s="290"/>
      <c r="L29" s="270"/>
      <c r="M29" s="271"/>
      <c r="N29" s="272">
        <f t="shared" si="16"/>
        <v>0</v>
      </c>
      <c r="O29" s="329"/>
      <c r="P29" s="294"/>
      <c r="Q29" s="405"/>
      <c r="R29" s="406">
        <f t="shared" si="17"/>
        <v>0</v>
      </c>
      <c r="S29" s="402">
        <f t="shared" si="18"/>
        <v>3436.41</v>
      </c>
      <c r="T29" s="375"/>
      <c r="U29" s="395">
        <f aca="true" t="shared" si="22" ref="U29:U43">Q29/60</f>
        <v>0</v>
      </c>
      <c r="V29" s="376"/>
      <c r="W29" s="368"/>
      <c r="X29" s="368"/>
    </row>
    <row r="30" spans="1:25" ht="18.75">
      <c r="A30" s="181"/>
      <c r="B30" s="182" t="s">
        <v>101</v>
      </c>
      <c r="C30" s="183">
        <f aca="true" t="shared" si="23" ref="C30:S30">SUM(C23:C29)</f>
        <v>26319.72</v>
      </c>
      <c r="D30" s="183">
        <f t="shared" si="23"/>
        <v>26319.72</v>
      </c>
      <c r="E30" s="183">
        <f t="shared" si="23"/>
        <v>26319.72</v>
      </c>
      <c r="F30" s="184">
        <f t="shared" si="23"/>
        <v>78959.16</v>
      </c>
      <c r="G30" s="185">
        <f t="shared" si="23"/>
        <v>0</v>
      </c>
      <c r="H30" s="185">
        <f t="shared" si="23"/>
        <v>0</v>
      </c>
      <c r="I30" s="185">
        <f t="shared" si="23"/>
        <v>0</v>
      </c>
      <c r="J30" s="275">
        <f t="shared" si="23"/>
        <v>0</v>
      </c>
      <c r="K30" s="330">
        <f t="shared" si="23"/>
        <v>0</v>
      </c>
      <c r="L30" s="330">
        <f t="shared" si="23"/>
        <v>0</v>
      </c>
      <c r="M30" s="331">
        <f t="shared" si="23"/>
        <v>0</v>
      </c>
      <c r="N30" s="332">
        <f t="shared" si="23"/>
        <v>0</v>
      </c>
      <c r="O30" s="185">
        <f t="shared" si="23"/>
        <v>0</v>
      </c>
      <c r="P30" s="330">
        <f t="shared" si="23"/>
        <v>0</v>
      </c>
      <c r="Q30" s="330">
        <f t="shared" si="23"/>
        <v>0</v>
      </c>
      <c r="R30" s="330">
        <f t="shared" si="23"/>
        <v>0</v>
      </c>
      <c r="S30" s="407">
        <f t="shared" si="23"/>
        <v>78959.16</v>
      </c>
      <c r="T30" s="386"/>
      <c r="U30" s="388"/>
      <c r="V30" s="387"/>
      <c r="W30" s="387"/>
      <c r="X30" s="387"/>
      <c r="Y30" s="424"/>
    </row>
    <row r="31" spans="1:24" ht="18">
      <c r="A31" s="167"/>
      <c r="B31" s="168"/>
      <c r="C31" s="186"/>
      <c r="D31" s="187"/>
      <c r="E31" s="187"/>
      <c r="F31" s="188">
        <f>C30+D30+E30</f>
        <v>78959.16</v>
      </c>
      <c r="G31" s="189"/>
      <c r="H31" s="190"/>
      <c r="I31" s="333"/>
      <c r="J31" s="281">
        <f>G30+H30+I30</f>
        <v>0</v>
      </c>
      <c r="K31" s="334"/>
      <c r="L31" s="335"/>
      <c r="M31" s="336"/>
      <c r="N31" s="281">
        <f>K30+L30+M30</f>
        <v>0</v>
      </c>
      <c r="O31" s="334"/>
      <c r="P31" s="335"/>
      <c r="Q31" s="335"/>
      <c r="R31" s="187">
        <f>O30+P30+Q30</f>
        <v>0</v>
      </c>
      <c r="S31" s="401" t="e">
        <f>S23+S24+S25+#REF!+S27+S28+S29</f>
        <v>#REF!</v>
      </c>
      <c r="T31" s="386"/>
      <c r="U31" s="395"/>
      <c r="V31" s="368"/>
      <c r="W31" s="368"/>
      <c r="X31" s="368"/>
    </row>
    <row r="32" spans="1:24" ht="18">
      <c r="A32" s="122">
        <v>1</v>
      </c>
      <c r="B32" s="123" t="s">
        <v>102</v>
      </c>
      <c r="C32" s="124">
        <v>1874.4</v>
      </c>
      <c r="D32" s="125">
        <v>1874.4</v>
      </c>
      <c r="E32" s="125">
        <v>1874.4</v>
      </c>
      <c r="F32" s="174">
        <f aca="true" t="shared" si="24" ref="F32:F43">C32+D32+E32</f>
        <v>5623.200000000001</v>
      </c>
      <c r="G32" s="128"/>
      <c r="H32" s="175"/>
      <c r="I32" s="316"/>
      <c r="J32" s="296">
        <f aca="true" t="shared" si="25" ref="J32:J43">G32+H32+I32</f>
        <v>0</v>
      </c>
      <c r="K32" s="297"/>
      <c r="L32" s="260"/>
      <c r="M32" s="265"/>
      <c r="N32" s="258">
        <f aca="true" t="shared" si="26" ref="N32:N43">K32+L32+M32</f>
        <v>0</v>
      </c>
      <c r="O32" s="337"/>
      <c r="P32" s="264"/>
      <c r="Q32" s="377"/>
      <c r="R32" s="381">
        <f aca="true" t="shared" si="27" ref="R32:R43">O32+P32+Q32</f>
        <v>0</v>
      </c>
      <c r="S32" s="402">
        <f aca="true" t="shared" si="28" ref="S32:S43">F32+J32+N32+R32</f>
        <v>5623.200000000001</v>
      </c>
      <c r="T32" s="375"/>
      <c r="U32" s="408">
        <f t="shared" si="22"/>
        <v>0</v>
      </c>
      <c r="V32" s="376"/>
      <c r="W32" s="368"/>
      <c r="X32" s="368"/>
    </row>
    <row r="33" spans="1:24" ht="18">
      <c r="A33" s="122">
        <f aca="true" t="shared" si="29" ref="A33:A40">A32+1</f>
        <v>2</v>
      </c>
      <c r="B33" s="123" t="s">
        <v>103</v>
      </c>
      <c r="C33" s="177">
        <v>2212.83</v>
      </c>
      <c r="D33" s="125">
        <v>2212.83</v>
      </c>
      <c r="E33" s="125">
        <v>2212.83</v>
      </c>
      <c r="F33" s="174">
        <f t="shared" si="24"/>
        <v>6638.49</v>
      </c>
      <c r="G33" s="128"/>
      <c r="H33" s="175"/>
      <c r="I33" s="316"/>
      <c r="J33" s="296">
        <f t="shared" si="25"/>
        <v>0</v>
      </c>
      <c r="K33" s="297"/>
      <c r="L33" s="260"/>
      <c r="M33" s="265"/>
      <c r="N33" s="258">
        <f t="shared" si="26"/>
        <v>0</v>
      </c>
      <c r="O33" s="337"/>
      <c r="P33" s="264"/>
      <c r="Q33" s="377"/>
      <c r="R33" s="381">
        <f t="shared" si="27"/>
        <v>0</v>
      </c>
      <c r="S33" s="402">
        <f t="shared" si="28"/>
        <v>6638.49</v>
      </c>
      <c r="T33" s="375"/>
      <c r="U33" s="408">
        <f t="shared" si="22"/>
        <v>0</v>
      </c>
      <c r="V33" s="376"/>
      <c r="W33" s="368"/>
      <c r="X33" s="368"/>
    </row>
    <row r="34" spans="1:24" ht="18">
      <c r="A34" s="122">
        <f t="shared" si="29"/>
        <v>3</v>
      </c>
      <c r="B34" s="123" t="s">
        <v>104</v>
      </c>
      <c r="C34" s="177">
        <v>1874.4</v>
      </c>
      <c r="D34" s="125">
        <v>1874.4</v>
      </c>
      <c r="E34" s="125">
        <v>1874.4</v>
      </c>
      <c r="F34" s="174">
        <f t="shared" si="24"/>
        <v>5623.200000000001</v>
      </c>
      <c r="G34" s="128"/>
      <c r="H34" s="175"/>
      <c r="I34" s="316"/>
      <c r="J34" s="296">
        <f t="shared" si="25"/>
        <v>0</v>
      </c>
      <c r="K34" s="297"/>
      <c r="L34" s="260"/>
      <c r="M34" s="265"/>
      <c r="N34" s="258">
        <f t="shared" si="26"/>
        <v>0</v>
      </c>
      <c r="O34" s="337"/>
      <c r="P34" s="264"/>
      <c r="Q34" s="377"/>
      <c r="R34" s="381">
        <f t="shared" si="27"/>
        <v>0</v>
      </c>
      <c r="S34" s="402">
        <f t="shared" si="28"/>
        <v>5623.200000000001</v>
      </c>
      <c r="T34" s="375"/>
      <c r="U34" s="408">
        <f t="shared" si="22"/>
        <v>0</v>
      </c>
      <c r="V34" s="376"/>
      <c r="W34" s="368"/>
      <c r="X34" s="368"/>
    </row>
    <row r="35" spans="1:24" ht="18">
      <c r="A35" s="122">
        <f t="shared" si="29"/>
        <v>4</v>
      </c>
      <c r="B35" s="123" t="s">
        <v>105</v>
      </c>
      <c r="C35" s="177">
        <v>2160.77</v>
      </c>
      <c r="D35" s="125">
        <v>2160.77</v>
      </c>
      <c r="E35" s="125">
        <v>2160.77</v>
      </c>
      <c r="F35" s="174">
        <f t="shared" si="24"/>
        <v>6482.3099999999995</v>
      </c>
      <c r="G35" s="128"/>
      <c r="H35" s="175"/>
      <c r="I35" s="316"/>
      <c r="J35" s="296">
        <f t="shared" si="25"/>
        <v>0</v>
      </c>
      <c r="K35" s="297"/>
      <c r="L35" s="260"/>
      <c r="M35" s="261"/>
      <c r="N35" s="258">
        <f t="shared" si="26"/>
        <v>0</v>
      </c>
      <c r="O35" s="338"/>
      <c r="P35" s="264"/>
      <c r="Q35" s="377"/>
      <c r="R35" s="381">
        <f t="shared" si="27"/>
        <v>0</v>
      </c>
      <c r="S35" s="402">
        <f t="shared" si="28"/>
        <v>6482.3099999999995</v>
      </c>
      <c r="T35" s="375"/>
      <c r="U35" s="408">
        <f t="shared" si="22"/>
        <v>0</v>
      </c>
      <c r="V35" s="376"/>
      <c r="W35" s="368"/>
      <c r="X35" s="368"/>
    </row>
    <row r="36" spans="1:24" ht="18">
      <c r="A36" s="122">
        <f t="shared" si="29"/>
        <v>5</v>
      </c>
      <c r="B36" s="123" t="s">
        <v>106</v>
      </c>
      <c r="C36" s="153">
        <v>1926.47</v>
      </c>
      <c r="D36" s="125">
        <v>1926.47</v>
      </c>
      <c r="E36" s="125">
        <v>1926.47</v>
      </c>
      <c r="F36" s="174">
        <f t="shared" si="24"/>
        <v>5779.41</v>
      </c>
      <c r="G36" s="128"/>
      <c r="H36" s="175"/>
      <c r="I36" s="316"/>
      <c r="J36" s="296">
        <f t="shared" si="25"/>
        <v>0</v>
      </c>
      <c r="K36" s="297"/>
      <c r="L36" s="260"/>
      <c r="M36" s="261"/>
      <c r="N36" s="258">
        <f t="shared" si="26"/>
        <v>0</v>
      </c>
      <c r="O36" s="339"/>
      <c r="P36" s="264"/>
      <c r="Q36" s="377"/>
      <c r="R36" s="381">
        <f t="shared" si="27"/>
        <v>0</v>
      </c>
      <c r="S36" s="402">
        <f t="shared" si="28"/>
        <v>5779.41</v>
      </c>
      <c r="T36" s="375"/>
      <c r="U36" s="408">
        <f t="shared" si="22"/>
        <v>0</v>
      </c>
      <c r="V36" s="376"/>
      <c r="W36" s="368"/>
      <c r="X36" s="368"/>
    </row>
    <row r="37" spans="1:24" ht="18">
      <c r="A37" s="122">
        <f t="shared" si="29"/>
        <v>6</v>
      </c>
      <c r="B37" s="123" t="s">
        <v>107</v>
      </c>
      <c r="C37" s="191">
        <v>2212.83</v>
      </c>
      <c r="D37" s="125">
        <v>2212.83</v>
      </c>
      <c r="E37" s="125">
        <v>2212.83</v>
      </c>
      <c r="F37" s="174">
        <f t="shared" si="24"/>
        <v>6638.49</v>
      </c>
      <c r="G37" s="128"/>
      <c r="H37" s="175"/>
      <c r="I37" s="316"/>
      <c r="J37" s="296">
        <f t="shared" si="25"/>
        <v>0</v>
      </c>
      <c r="K37" s="297"/>
      <c r="L37" s="260"/>
      <c r="M37" s="265"/>
      <c r="N37" s="258">
        <f t="shared" si="26"/>
        <v>0</v>
      </c>
      <c r="O37" s="337"/>
      <c r="P37" s="264"/>
      <c r="Q37" s="409"/>
      <c r="R37" s="406">
        <f t="shared" si="27"/>
        <v>0</v>
      </c>
      <c r="S37" s="402">
        <f t="shared" si="28"/>
        <v>6638.49</v>
      </c>
      <c r="T37" s="375"/>
      <c r="U37" s="408">
        <f t="shared" si="22"/>
        <v>0</v>
      </c>
      <c r="V37" s="376"/>
      <c r="W37" s="368"/>
      <c r="X37" s="368"/>
    </row>
    <row r="38" spans="1:24" ht="18">
      <c r="A38" s="122">
        <f t="shared" si="29"/>
        <v>7</v>
      </c>
      <c r="B38" s="123" t="s">
        <v>108</v>
      </c>
      <c r="C38" s="192">
        <v>1666.13</v>
      </c>
      <c r="D38" s="193">
        <v>1666.13</v>
      </c>
      <c r="E38" s="193">
        <v>1666.13</v>
      </c>
      <c r="F38" s="174">
        <f t="shared" si="24"/>
        <v>4998.39</v>
      </c>
      <c r="G38" s="128"/>
      <c r="H38" s="175"/>
      <c r="I38" s="316"/>
      <c r="J38" s="296">
        <f t="shared" si="25"/>
        <v>0</v>
      </c>
      <c r="K38" s="297"/>
      <c r="L38" s="260"/>
      <c r="M38" s="265"/>
      <c r="N38" s="258">
        <f t="shared" si="26"/>
        <v>0</v>
      </c>
      <c r="O38" s="337"/>
      <c r="P38" s="264"/>
      <c r="Q38" s="410"/>
      <c r="R38" s="378">
        <f t="shared" si="27"/>
        <v>0</v>
      </c>
      <c r="S38" s="402">
        <f t="shared" si="28"/>
        <v>4998.39</v>
      </c>
      <c r="T38" s="375"/>
      <c r="U38" s="408">
        <f t="shared" si="22"/>
        <v>0</v>
      </c>
      <c r="V38" s="376"/>
      <c r="W38" s="368"/>
      <c r="X38" s="368"/>
    </row>
    <row r="39" spans="1:24" ht="18">
      <c r="A39" s="122">
        <f t="shared" si="29"/>
        <v>8</v>
      </c>
      <c r="B39" s="123" t="s">
        <v>109</v>
      </c>
      <c r="C39" s="192">
        <v>2655.4</v>
      </c>
      <c r="D39" s="193">
        <v>2655.4</v>
      </c>
      <c r="E39" s="193">
        <v>2655.4</v>
      </c>
      <c r="F39" s="174">
        <f t="shared" si="24"/>
        <v>7966.200000000001</v>
      </c>
      <c r="G39" s="128"/>
      <c r="H39" s="175"/>
      <c r="I39" s="316"/>
      <c r="J39" s="296">
        <f t="shared" si="25"/>
        <v>0</v>
      </c>
      <c r="K39" s="297"/>
      <c r="L39" s="260"/>
      <c r="M39" s="265"/>
      <c r="N39" s="272">
        <f t="shared" si="26"/>
        <v>0</v>
      </c>
      <c r="O39" s="337"/>
      <c r="P39" s="264"/>
      <c r="Q39" s="410"/>
      <c r="R39" s="378">
        <f t="shared" si="27"/>
        <v>0</v>
      </c>
      <c r="S39" s="402">
        <f t="shared" si="28"/>
        <v>7966.200000000001</v>
      </c>
      <c r="T39" s="375"/>
      <c r="U39" s="408">
        <f t="shared" si="22"/>
        <v>0</v>
      </c>
      <c r="V39" s="376"/>
      <c r="W39" s="368"/>
      <c r="X39" s="368"/>
    </row>
    <row r="40" spans="1:24" ht="18">
      <c r="A40" s="132">
        <f t="shared" si="29"/>
        <v>9</v>
      </c>
      <c r="B40" s="194" t="s">
        <v>110</v>
      </c>
      <c r="C40" s="192">
        <v>1145.47</v>
      </c>
      <c r="D40" s="193">
        <v>1145.47</v>
      </c>
      <c r="E40" s="193">
        <v>1145.47</v>
      </c>
      <c r="F40" s="152">
        <f t="shared" si="24"/>
        <v>3436.41</v>
      </c>
      <c r="G40" s="138"/>
      <c r="H40" s="180"/>
      <c r="I40" s="327"/>
      <c r="J40" s="289">
        <f t="shared" si="25"/>
        <v>0</v>
      </c>
      <c r="K40" s="290"/>
      <c r="L40" s="270"/>
      <c r="M40" s="271"/>
      <c r="N40" s="262">
        <f t="shared" si="26"/>
        <v>0</v>
      </c>
      <c r="O40" s="340"/>
      <c r="P40" s="294"/>
      <c r="Q40" s="392"/>
      <c r="R40" s="411">
        <f t="shared" si="27"/>
        <v>0</v>
      </c>
      <c r="S40" s="402">
        <f t="shared" si="28"/>
        <v>3436.41</v>
      </c>
      <c r="T40" s="375"/>
      <c r="U40" s="408">
        <f t="shared" si="22"/>
        <v>0</v>
      </c>
      <c r="V40" s="376"/>
      <c r="W40" s="368"/>
      <c r="X40" s="368"/>
    </row>
    <row r="41" spans="1:24" ht="18">
      <c r="A41" s="195">
        <v>10</v>
      </c>
      <c r="B41" s="196" t="s">
        <v>111</v>
      </c>
      <c r="C41" s="197">
        <v>1171.5</v>
      </c>
      <c r="D41" s="125">
        <v>1171.5</v>
      </c>
      <c r="E41" s="125">
        <v>1171.5</v>
      </c>
      <c r="F41" s="152">
        <f t="shared" si="24"/>
        <v>3514.5</v>
      </c>
      <c r="G41" s="154"/>
      <c r="H41" s="198"/>
      <c r="I41" s="327"/>
      <c r="J41" s="289">
        <f t="shared" si="25"/>
        <v>0</v>
      </c>
      <c r="K41" s="297"/>
      <c r="L41" s="260"/>
      <c r="M41" s="265"/>
      <c r="N41" s="262">
        <f t="shared" si="26"/>
        <v>0</v>
      </c>
      <c r="O41" s="341"/>
      <c r="P41" s="264"/>
      <c r="Q41" s="377"/>
      <c r="R41" s="411">
        <f t="shared" si="27"/>
        <v>0</v>
      </c>
      <c r="S41" s="402">
        <f t="shared" si="28"/>
        <v>3514.5</v>
      </c>
      <c r="T41" s="375"/>
      <c r="U41" s="408">
        <f t="shared" si="22"/>
        <v>0</v>
      </c>
      <c r="V41" s="376"/>
      <c r="W41" s="368"/>
      <c r="X41" s="368"/>
    </row>
    <row r="42" spans="1:24" ht="18">
      <c r="A42" s="195">
        <v>11</v>
      </c>
      <c r="B42" s="196" t="s">
        <v>112</v>
      </c>
      <c r="C42" s="197">
        <v>1627.08</v>
      </c>
      <c r="D42" s="125">
        <v>1627.08</v>
      </c>
      <c r="E42" s="125">
        <v>1627.08</v>
      </c>
      <c r="F42" s="152">
        <f t="shared" si="24"/>
        <v>4881.24</v>
      </c>
      <c r="G42" s="199"/>
      <c r="H42" s="200"/>
      <c r="I42" s="316"/>
      <c r="J42" s="289">
        <f t="shared" si="25"/>
        <v>0</v>
      </c>
      <c r="K42" s="297"/>
      <c r="L42" s="260"/>
      <c r="M42" s="265"/>
      <c r="N42" s="262">
        <f t="shared" si="26"/>
        <v>0</v>
      </c>
      <c r="O42" s="341"/>
      <c r="P42" s="264"/>
      <c r="Q42" s="377"/>
      <c r="R42" s="411">
        <f t="shared" si="27"/>
        <v>0</v>
      </c>
      <c r="S42" s="402">
        <f t="shared" si="28"/>
        <v>4881.24</v>
      </c>
      <c r="T42" s="375"/>
      <c r="U42" s="408">
        <f t="shared" si="22"/>
        <v>0</v>
      </c>
      <c r="V42" s="376"/>
      <c r="W42" s="368"/>
      <c r="X42" s="368"/>
    </row>
    <row r="43" spans="1:24" ht="18.75">
      <c r="A43" s="195">
        <v>12</v>
      </c>
      <c r="B43" s="201" t="s">
        <v>113</v>
      </c>
      <c r="C43" s="202">
        <v>1583.7</v>
      </c>
      <c r="D43" s="203">
        <v>1583.7</v>
      </c>
      <c r="E43" s="203">
        <v>1583.7</v>
      </c>
      <c r="F43" s="152">
        <f t="shared" si="24"/>
        <v>4751.1</v>
      </c>
      <c r="G43" s="204"/>
      <c r="H43" s="200"/>
      <c r="I43" s="316"/>
      <c r="J43" s="289">
        <f t="shared" si="25"/>
        <v>0</v>
      </c>
      <c r="K43" s="342"/>
      <c r="L43" s="343"/>
      <c r="M43" s="344"/>
      <c r="N43" s="306">
        <f t="shared" si="26"/>
        <v>0</v>
      </c>
      <c r="O43" s="345"/>
      <c r="P43" s="346"/>
      <c r="Q43" s="412"/>
      <c r="R43" s="411">
        <f t="shared" si="27"/>
        <v>0</v>
      </c>
      <c r="S43" s="402">
        <f t="shared" si="28"/>
        <v>4751.1</v>
      </c>
      <c r="T43" s="375"/>
      <c r="U43" s="408">
        <f t="shared" si="22"/>
        <v>0</v>
      </c>
      <c r="V43" s="376"/>
      <c r="W43" s="368"/>
      <c r="X43" s="368"/>
    </row>
    <row r="44" spans="1:25" ht="18.75">
      <c r="A44" s="181"/>
      <c r="B44" s="182" t="s">
        <v>114</v>
      </c>
      <c r="C44" s="205">
        <f aca="true" t="shared" si="30" ref="C44:F44">SUM(C32:C43)</f>
        <v>22110.98</v>
      </c>
      <c r="D44" s="205">
        <f t="shared" si="30"/>
        <v>22110.98</v>
      </c>
      <c r="E44" s="205">
        <f t="shared" si="30"/>
        <v>22110.98</v>
      </c>
      <c r="F44" s="206">
        <f t="shared" si="30"/>
        <v>66332.94</v>
      </c>
      <c r="G44" s="207">
        <f aca="true" t="shared" si="31" ref="G44:J44">SUM(G32:G40)</f>
        <v>0</v>
      </c>
      <c r="H44" s="208">
        <f t="shared" si="31"/>
        <v>0</v>
      </c>
      <c r="I44" s="347">
        <f t="shared" si="31"/>
        <v>0</v>
      </c>
      <c r="J44" s="348">
        <f t="shared" si="31"/>
        <v>0</v>
      </c>
      <c r="K44" s="349">
        <f aca="true" t="shared" si="32" ref="K44:S44">SUM(K32:K43)</f>
        <v>0</v>
      </c>
      <c r="L44" s="349">
        <f t="shared" si="32"/>
        <v>0</v>
      </c>
      <c r="M44" s="350">
        <f t="shared" si="32"/>
        <v>0</v>
      </c>
      <c r="N44" s="233">
        <f t="shared" si="32"/>
        <v>0</v>
      </c>
      <c r="O44" s="351">
        <f t="shared" si="32"/>
        <v>0</v>
      </c>
      <c r="P44" s="351">
        <f t="shared" si="32"/>
        <v>0</v>
      </c>
      <c r="Q44" s="351">
        <f t="shared" si="32"/>
        <v>0</v>
      </c>
      <c r="R44" s="413">
        <f t="shared" si="32"/>
        <v>0</v>
      </c>
      <c r="S44" s="400">
        <f t="shared" si="32"/>
        <v>66332.94</v>
      </c>
      <c r="T44" s="386"/>
      <c r="U44" s="387"/>
      <c r="V44" s="387"/>
      <c r="W44" s="387"/>
      <c r="X44" s="387"/>
      <c r="Y44" s="424"/>
    </row>
    <row r="45" spans="1:24" ht="18">
      <c r="A45" s="195"/>
      <c r="B45" s="209"/>
      <c r="C45" s="210"/>
      <c r="D45" s="211"/>
      <c r="E45" s="211"/>
      <c r="F45" s="212"/>
      <c r="G45" s="213"/>
      <c r="H45" s="211"/>
      <c r="I45" s="352"/>
      <c r="J45" s="353"/>
      <c r="K45" s="211"/>
      <c r="L45" s="211"/>
      <c r="M45" s="354"/>
      <c r="N45" s="355"/>
      <c r="O45" s="356"/>
      <c r="P45" s="211"/>
      <c r="Q45" s="354"/>
      <c r="R45" s="414"/>
      <c r="S45" s="415"/>
      <c r="T45" s="375"/>
      <c r="U45" s="368"/>
      <c r="V45" s="368"/>
      <c r="W45" s="368"/>
      <c r="X45" s="368"/>
    </row>
    <row r="46" spans="1:24" ht="18">
      <c r="A46" s="214"/>
      <c r="B46" s="215"/>
      <c r="C46" s="216"/>
      <c r="D46" s="217"/>
      <c r="E46" s="217"/>
      <c r="F46" s="218">
        <f>C44+D44+E44</f>
        <v>66332.94</v>
      </c>
      <c r="G46" s="219"/>
      <c r="H46" s="220"/>
      <c r="I46" s="357"/>
      <c r="J46" s="358">
        <f>G44+H44+I44</f>
        <v>0</v>
      </c>
      <c r="K46" s="217"/>
      <c r="L46" s="217"/>
      <c r="M46" s="359"/>
      <c r="N46" s="360"/>
      <c r="O46" s="361"/>
      <c r="P46" s="217"/>
      <c r="Q46" s="217"/>
      <c r="R46" s="416">
        <f>O44+P44+Q44</f>
        <v>0</v>
      </c>
      <c r="S46" s="417"/>
      <c r="T46" s="376"/>
      <c r="U46" s="368"/>
      <c r="V46" s="368"/>
      <c r="W46" s="368"/>
      <c r="X46" s="368"/>
    </row>
    <row r="47" spans="1:24" ht="18.75">
      <c r="A47" s="221"/>
      <c r="B47" s="222"/>
      <c r="C47" s="223"/>
      <c r="D47" s="224"/>
      <c r="E47" s="225"/>
      <c r="F47" s="226">
        <f>C48+D48+E48</f>
        <v>674400.0000000001</v>
      </c>
      <c r="G47" s="227"/>
      <c r="H47" s="228"/>
      <c r="I47" s="362"/>
      <c r="J47" s="362">
        <f>J16+J21+J30+J44</f>
        <v>0</v>
      </c>
      <c r="K47" s="225"/>
      <c r="L47" s="225"/>
      <c r="M47" s="363"/>
      <c r="N47" s="364">
        <f>K48+L48+M48</f>
        <v>0</v>
      </c>
      <c r="O47" s="365"/>
      <c r="P47" s="366"/>
      <c r="Q47" s="366"/>
      <c r="R47" s="362">
        <f>O48+P48+Q48</f>
        <v>0</v>
      </c>
      <c r="S47" s="418">
        <f>S16+S21+S30+S44</f>
        <v>674400.0000000002</v>
      </c>
      <c r="T47" s="375"/>
      <c r="U47" s="383"/>
      <c r="V47" s="395"/>
      <c r="W47" s="368"/>
      <c r="X47" s="368"/>
    </row>
    <row r="48" spans="1:24" ht="18.75">
      <c r="A48" s="229"/>
      <c r="B48" s="230" t="s">
        <v>115</v>
      </c>
      <c r="C48" s="231">
        <f aca="true" t="shared" si="33" ref="C48:S48">C16+C21+C30+C44</f>
        <v>224800.00000000003</v>
      </c>
      <c r="D48" s="232">
        <f t="shared" si="33"/>
        <v>224800.00000000003</v>
      </c>
      <c r="E48" s="231">
        <f t="shared" si="33"/>
        <v>224800.00000000003</v>
      </c>
      <c r="F48" s="233">
        <f t="shared" si="33"/>
        <v>674400.0000000002</v>
      </c>
      <c r="G48" s="234">
        <f t="shared" si="33"/>
        <v>0</v>
      </c>
      <c r="H48" s="235">
        <f t="shared" si="33"/>
        <v>0</v>
      </c>
      <c r="I48" s="234">
        <f t="shared" si="33"/>
        <v>0</v>
      </c>
      <c r="J48" s="233">
        <f t="shared" si="33"/>
        <v>0</v>
      </c>
      <c r="K48" s="234">
        <f t="shared" si="33"/>
        <v>0</v>
      </c>
      <c r="L48" s="235">
        <f t="shared" si="33"/>
        <v>0</v>
      </c>
      <c r="M48" s="234">
        <f t="shared" si="33"/>
        <v>0</v>
      </c>
      <c r="N48" s="233">
        <f t="shared" si="33"/>
        <v>0</v>
      </c>
      <c r="O48" s="234">
        <f t="shared" si="33"/>
        <v>0</v>
      </c>
      <c r="P48" s="234">
        <f t="shared" si="33"/>
        <v>0</v>
      </c>
      <c r="Q48" s="234">
        <f t="shared" si="33"/>
        <v>0</v>
      </c>
      <c r="R48" s="235">
        <f t="shared" si="33"/>
        <v>0</v>
      </c>
      <c r="S48" s="419">
        <f t="shared" si="33"/>
        <v>674400.0000000002</v>
      </c>
      <c r="T48" s="376"/>
      <c r="U48" s="368"/>
      <c r="V48" s="368"/>
      <c r="W48" s="368"/>
      <c r="X48" s="368"/>
    </row>
    <row r="49" spans="1:24" ht="18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367"/>
      <c r="L49" s="367"/>
      <c r="M49" s="367"/>
      <c r="N49" s="367"/>
      <c r="O49" s="367"/>
      <c r="P49" s="367"/>
      <c r="Q49" s="367"/>
      <c r="R49" s="367"/>
      <c r="S49" s="367"/>
      <c r="T49" s="376"/>
      <c r="U49" s="368"/>
      <c r="V49" s="368"/>
      <c r="W49" s="368"/>
      <c r="X49" s="368"/>
    </row>
    <row r="50" spans="1:24" ht="18">
      <c r="A50" s="107"/>
      <c r="B50" s="108"/>
      <c r="C50" s="108"/>
      <c r="D50" s="108"/>
      <c r="E50" s="108"/>
      <c r="F50" s="108">
        <f>C48+D48+E48</f>
        <v>674400.0000000001</v>
      </c>
      <c r="G50" s="108"/>
      <c r="H50" s="108"/>
      <c r="I50" s="108"/>
      <c r="J50" s="108"/>
      <c r="K50" s="367"/>
      <c r="L50" s="367"/>
      <c r="M50" s="367"/>
      <c r="N50" s="367"/>
      <c r="O50" s="367"/>
      <c r="P50" s="367"/>
      <c r="Q50" s="367"/>
      <c r="R50" s="367"/>
      <c r="S50" s="367"/>
      <c r="T50" s="375">
        <f>S48+'[1]21.10.2016 REAL SUPLIM '!$S$36</f>
        <v>3608924.6500000004</v>
      </c>
      <c r="U50" s="368"/>
      <c r="V50" s="368"/>
      <c r="W50" s="368"/>
      <c r="X50" s="368"/>
    </row>
    <row r="51" spans="1:24" ht="18" hidden="1">
      <c r="A51" s="107"/>
      <c r="B51" s="236" t="s">
        <v>116</v>
      </c>
      <c r="C51" s="108"/>
      <c r="D51" s="108"/>
      <c r="E51" s="108"/>
      <c r="F51" s="108"/>
      <c r="G51" s="108"/>
      <c r="H51" s="108"/>
      <c r="I51" s="108"/>
      <c r="J51" s="108"/>
      <c r="K51" s="367"/>
      <c r="L51" s="367"/>
      <c r="M51" s="367"/>
      <c r="N51" s="367"/>
      <c r="O51" s="367"/>
      <c r="P51" s="367"/>
      <c r="Q51" s="367"/>
      <c r="R51" s="367"/>
      <c r="S51" s="367"/>
      <c r="T51" s="376"/>
      <c r="U51" s="368"/>
      <c r="V51" s="368"/>
      <c r="W51" s="368"/>
      <c r="X51" s="368"/>
    </row>
    <row r="52" spans="1:24" ht="18" hidden="1">
      <c r="A52" s="107"/>
      <c r="B52" s="237" t="s">
        <v>117</v>
      </c>
      <c r="C52" s="108"/>
      <c r="D52" s="108"/>
      <c r="E52" s="108"/>
      <c r="F52" s="108"/>
      <c r="G52" s="108"/>
      <c r="H52" s="108"/>
      <c r="I52" s="108"/>
      <c r="J52" s="108"/>
      <c r="K52" s="367"/>
      <c r="L52" s="367"/>
      <c r="M52" s="367"/>
      <c r="N52" s="367"/>
      <c r="O52" s="367"/>
      <c r="P52" s="367"/>
      <c r="Q52" s="367"/>
      <c r="R52" s="367"/>
      <c r="S52" s="367"/>
      <c r="T52" s="376"/>
      <c r="U52" s="368"/>
      <c r="V52" s="368"/>
      <c r="W52" s="368"/>
      <c r="X52" s="368"/>
    </row>
    <row r="53" spans="1:24" ht="18" hidden="1">
      <c r="A53" s="107"/>
      <c r="B53" s="238" t="s">
        <v>2</v>
      </c>
      <c r="C53" s="108"/>
      <c r="D53" s="108"/>
      <c r="E53" s="108"/>
      <c r="F53" s="108"/>
      <c r="G53" s="108"/>
      <c r="H53" s="108"/>
      <c r="I53" s="108"/>
      <c r="J53" s="108"/>
      <c r="K53" s="367"/>
      <c r="L53" s="367"/>
      <c r="M53" s="367"/>
      <c r="N53" s="367"/>
      <c r="O53" s="367"/>
      <c r="P53" s="367"/>
      <c r="Q53" s="367"/>
      <c r="R53" s="367"/>
      <c r="S53" s="367"/>
      <c r="T53" s="376"/>
      <c r="U53" s="368"/>
      <c r="V53" s="368"/>
      <c r="W53" s="368"/>
      <c r="X53" s="368"/>
    </row>
    <row r="54" spans="1:24" ht="18" hidden="1">
      <c r="A54" s="107"/>
      <c r="B54" s="239" t="s">
        <v>88</v>
      </c>
      <c r="C54" s="240"/>
      <c r="D54" s="108"/>
      <c r="E54" s="108"/>
      <c r="F54" s="108"/>
      <c r="G54" s="108"/>
      <c r="H54" s="108"/>
      <c r="I54" s="108"/>
      <c r="J54" s="108"/>
      <c r="K54" s="367"/>
      <c r="L54" s="367"/>
      <c r="M54" s="367"/>
      <c r="N54" s="367"/>
      <c r="O54" s="367"/>
      <c r="P54" s="367"/>
      <c r="Q54" s="367"/>
      <c r="R54" s="367"/>
      <c r="S54" s="367"/>
      <c r="T54" s="376"/>
      <c r="U54" s="368"/>
      <c r="V54" s="368"/>
      <c r="W54" s="368"/>
      <c r="X54" s="368"/>
    </row>
    <row r="55" spans="1:24" ht="18" hidden="1">
      <c r="A55" s="107"/>
      <c r="B55" s="239" t="s">
        <v>118</v>
      </c>
      <c r="C55" s="240"/>
      <c r="D55" s="108"/>
      <c r="E55" s="108"/>
      <c r="F55" s="108"/>
      <c r="G55" s="108"/>
      <c r="H55" s="108"/>
      <c r="I55" s="108"/>
      <c r="J55" s="108"/>
      <c r="K55" s="367"/>
      <c r="L55" s="367"/>
      <c r="M55" s="367"/>
      <c r="N55" s="367"/>
      <c r="O55" s="367"/>
      <c r="P55" s="367"/>
      <c r="Q55" s="367"/>
      <c r="R55" s="367"/>
      <c r="S55" s="367"/>
      <c r="T55" s="376"/>
      <c r="U55" s="368"/>
      <c r="V55" s="368"/>
      <c r="W55" s="368"/>
      <c r="X55" s="368"/>
    </row>
    <row r="56" spans="1:24" ht="18" hidden="1">
      <c r="A56" s="107"/>
      <c r="B56" s="239" t="s">
        <v>119</v>
      </c>
      <c r="C56" s="240"/>
      <c r="D56" s="108"/>
      <c r="E56" s="108"/>
      <c r="F56" s="108"/>
      <c r="G56" s="108"/>
      <c r="H56" s="108"/>
      <c r="I56" s="108"/>
      <c r="J56" s="108"/>
      <c r="K56" s="367"/>
      <c r="L56" s="367"/>
      <c r="M56" s="367"/>
      <c r="N56" s="367"/>
      <c r="O56" s="367"/>
      <c r="P56" s="367"/>
      <c r="Q56" s="367"/>
      <c r="R56" s="367"/>
      <c r="S56" s="367"/>
      <c r="T56" s="376"/>
      <c r="U56" s="368"/>
      <c r="V56" s="368"/>
      <c r="W56" s="368"/>
      <c r="X56" s="368"/>
    </row>
    <row r="57" spans="1:24" ht="18" hidden="1">
      <c r="A57" s="107"/>
      <c r="B57" s="239" t="s">
        <v>19</v>
      </c>
      <c r="C57" s="240"/>
      <c r="D57" s="108"/>
      <c r="E57" s="108"/>
      <c r="F57" s="108"/>
      <c r="G57" s="108"/>
      <c r="H57" s="108"/>
      <c r="I57" s="108"/>
      <c r="J57" s="108"/>
      <c r="K57" s="367"/>
      <c r="L57" s="367"/>
      <c r="M57" s="367"/>
      <c r="N57" s="367"/>
      <c r="O57" s="367"/>
      <c r="P57" s="367"/>
      <c r="Q57" s="367"/>
      <c r="R57" s="367"/>
      <c r="S57" s="367"/>
      <c r="T57" s="376"/>
      <c r="U57" s="368"/>
      <c r="V57" s="368"/>
      <c r="W57" s="368"/>
      <c r="X57" s="368"/>
    </row>
    <row r="58" spans="1:24" ht="18" hidden="1">
      <c r="A58" s="107"/>
      <c r="B58" s="108"/>
      <c r="C58" s="237" t="s">
        <v>41</v>
      </c>
      <c r="D58" s="108"/>
      <c r="E58" s="108"/>
      <c r="F58" s="108"/>
      <c r="G58" s="108"/>
      <c r="H58" s="108"/>
      <c r="I58" s="108"/>
      <c r="J58" s="108"/>
      <c r="K58" s="367"/>
      <c r="L58" s="367"/>
      <c r="M58" s="367"/>
      <c r="N58" s="367"/>
      <c r="O58" s="367"/>
      <c r="P58" s="367"/>
      <c r="Q58" s="367"/>
      <c r="R58" s="367"/>
      <c r="S58" s="367"/>
      <c r="T58" s="376"/>
      <c r="U58" s="368"/>
      <c r="V58" s="368"/>
      <c r="W58" s="368"/>
      <c r="X58" s="368"/>
    </row>
    <row r="59" spans="1:24" ht="18" hidden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367"/>
      <c r="L59" s="367"/>
      <c r="M59" s="367"/>
      <c r="N59" s="367"/>
      <c r="O59" s="367"/>
      <c r="P59" s="367"/>
      <c r="Q59" s="367"/>
      <c r="R59" s="367"/>
      <c r="S59" s="367"/>
      <c r="T59" s="376"/>
      <c r="U59" s="368"/>
      <c r="V59" s="368"/>
      <c r="W59" s="368"/>
      <c r="X59" s="368"/>
    </row>
    <row r="60" spans="1:24" ht="18" hidden="1">
      <c r="A60" s="107"/>
      <c r="B60" s="237" t="s">
        <v>120</v>
      </c>
      <c r="C60" s="108"/>
      <c r="D60" s="108"/>
      <c r="E60" s="108"/>
      <c r="F60" s="108"/>
      <c r="G60" s="108"/>
      <c r="H60" s="108"/>
      <c r="I60" s="108"/>
      <c r="J60" s="108"/>
      <c r="K60" s="367"/>
      <c r="L60" s="367"/>
      <c r="M60" s="367"/>
      <c r="N60" s="367"/>
      <c r="O60" s="367"/>
      <c r="P60" s="367"/>
      <c r="Q60" s="367"/>
      <c r="R60" s="367"/>
      <c r="S60" s="367"/>
      <c r="T60" s="376"/>
      <c r="U60" s="368"/>
      <c r="V60" s="368"/>
      <c r="W60" s="368"/>
      <c r="X60" s="368"/>
    </row>
    <row r="61" spans="1:24" ht="18" hidden="1">
      <c r="A61" s="107"/>
      <c r="B61" s="237" t="s">
        <v>44</v>
      </c>
      <c r="C61" s="108"/>
      <c r="D61" s="108"/>
      <c r="E61" s="108"/>
      <c r="F61" s="108"/>
      <c r="G61" s="108"/>
      <c r="H61" s="108"/>
      <c r="I61" s="108"/>
      <c r="J61" s="108"/>
      <c r="K61" s="367"/>
      <c r="L61" s="367"/>
      <c r="M61" s="367"/>
      <c r="N61" s="367"/>
      <c r="O61" s="367"/>
      <c r="P61" s="367"/>
      <c r="Q61" s="367"/>
      <c r="R61" s="367"/>
      <c r="S61" s="367"/>
      <c r="T61" s="376"/>
      <c r="U61" s="368"/>
      <c r="V61" s="368"/>
      <c r="W61" s="368"/>
      <c r="X61" s="368"/>
    </row>
    <row r="62" spans="1:24" ht="18">
      <c r="A62" s="107"/>
      <c r="B62" s="108"/>
      <c r="C62" s="108"/>
      <c r="D62" s="108"/>
      <c r="E62" s="108"/>
      <c r="F62" s="108"/>
      <c r="G62" s="108"/>
      <c r="H62" s="108"/>
      <c r="I62" s="108"/>
      <c r="J62" s="367"/>
      <c r="K62" s="367"/>
      <c r="L62" s="367"/>
      <c r="M62" s="367"/>
      <c r="N62" s="367"/>
      <c r="O62" s="367"/>
      <c r="P62" s="367"/>
      <c r="Q62" s="367"/>
      <c r="R62" s="367"/>
      <c r="S62" s="420">
        <v>2483835.35</v>
      </c>
      <c r="T62" s="367">
        <v>1473000.0000000002</v>
      </c>
      <c r="U62" s="421"/>
      <c r="V62" s="368"/>
      <c r="W62" s="368"/>
      <c r="X62" s="368"/>
    </row>
    <row r="63" spans="1:24" ht="18">
      <c r="A63" s="110" t="s">
        <v>42</v>
      </c>
      <c r="B63" s="108"/>
      <c r="C63" s="108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7"/>
      <c r="Q63" s="107"/>
      <c r="R63" s="422" t="s">
        <v>43</v>
      </c>
      <c r="S63" s="367"/>
      <c r="T63" s="106">
        <f>S62-S50</f>
        <v>2483835.35</v>
      </c>
      <c r="U63" s="423"/>
      <c r="V63" s="368"/>
      <c r="W63" s="368"/>
      <c r="X63" s="368"/>
    </row>
    <row r="64" spans="1:24" ht="18">
      <c r="A64" s="110" t="s">
        <v>44</v>
      </c>
      <c r="B64" s="108"/>
      <c r="C64" s="107"/>
      <c r="D64" s="241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7"/>
      <c r="Q64" s="107"/>
      <c r="R64" s="422" t="s">
        <v>45</v>
      </c>
      <c r="S64" s="108"/>
      <c r="T64" s="108"/>
      <c r="U64" s="376"/>
      <c r="V64" s="368"/>
      <c r="W64" s="368"/>
      <c r="X64" s="368"/>
    </row>
    <row r="65" spans="1:24" ht="18" hidden="1">
      <c r="A65" s="107"/>
      <c r="B65" s="236" t="s">
        <v>116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368"/>
      <c r="V65" s="368"/>
      <c r="W65" s="368"/>
      <c r="X65" s="368"/>
    </row>
    <row r="66" spans="1:24" ht="18" hidden="1">
      <c r="A66" s="107"/>
      <c r="B66" s="110" t="s">
        <v>121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368"/>
      <c r="V66" s="368"/>
      <c r="W66" s="368"/>
      <c r="X66" s="368"/>
    </row>
    <row r="67" spans="1:24" ht="18" hidden="1">
      <c r="A67" s="107"/>
      <c r="B67" s="238" t="s">
        <v>2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368"/>
      <c r="V67" s="368"/>
      <c r="W67" s="368"/>
      <c r="X67" s="368"/>
    </row>
    <row r="68" spans="1:24" ht="18" hidden="1">
      <c r="A68" s="107"/>
      <c r="B68" s="239" t="s">
        <v>88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368"/>
      <c r="V68" s="368"/>
      <c r="W68" s="368"/>
      <c r="X68" s="368"/>
    </row>
    <row r="69" spans="1:24" ht="18" hidden="1">
      <c r="A69" s="107"/>
      <c r="B69" s="239" t="s">
        <v>118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368"/>
      <c r="V69" s="368"/>
      <c r="W69" s="368"/>
      <c r="X69" s="368"/>
    </row>
    <row r="70" spans="1:24" ht="18" hidden="1">
      <c r="A70" s="107"/>
      <c r="B70" s="239" t="s">
        <v>122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368"/>
      <c r="V70" s="368"/>
      <c r="W70" s="368"/>
      <c r="X70" s="368"/>
    </row>
    <row r="71" spans="1:24" ht="18" hidden="1">
      <c r="A71" s="107"/>
      <c r="B71" s="239" t="s">
        <v>19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68"/>
      <c r="V71" s="368"/>
      <c r="W71" s="368"/>
      <c r="X71" s="368"/>
    </row>
    <row r="72" spans="1:24" ht="18" hidden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368"/>
      <c r="V72" s="368"/>
      <c r="W72" s="368"/>
      <c r="X72" s="368"/>
    </row>
    <row r="73" spans="1:24" ht="18" hidden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368"/>
      <c r="V73" s="368"/>
      <c r="W73" s="368"/>
      <c r="X73" s="368"/>
    </row>
    <row r="74" spans="1:24" ht="18" hidden="1">
      <c r="A74" s="107"/>
      <c r="B74" s="237" t="s">
        <v>120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368"/>
      <c r="V74" s="368"/>
      <c r="W74" s="368"/>
      <c r="X74" s="368"/>
    </row>
    <row r="75" spans="1:24" ht="18" hidden="1">
      <c r="A75" s="107"/>
      <c r="B75" s="237" t="s">
        <v>44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368"/>
      <c r="V75" s="368"/>
      <c r="W75" s="368"/>
      <c r="X75" s="368"/>
    </row>
    <row r="76" spans="1:24" ht="18" hidden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368"/>
      <c r="V76" s="368"/>
      <c r="W76" s="368"/>
      <c r="X76" s="368"/>
    </row>
    <row r="77" spans="1:24" ht="18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368"/>
      <c r="V77" s="368"/>
      <c r="W77" s="368"/>
      <c r="X77" s="368"/>
    </row>
    <row r="78" spans="1:24" ht="18">
      <c r="A78" s="107"/>
      <c r="B78" s="108"/>
      <c r="C78" s="108"/>
      <c r="D78" s="108"/>
      <c r="E78" s="108"/>
      <c r="F78" s="108"/>
      <c r="G78" s="108"/>
      <c r="H78" s="108"/>
      <c r="I78" s="108"/>
      <c r="J78" s="500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368"/>
      <c r="V78" s="368"/>
      <c r="W78" s="368"/>
      <c r="X78" s="368"/>
    </row>
    <row r="79" spans="1:21" ht="18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8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8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</row>
    <row r="82" spans="1:21" ht="18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1:21" ht="18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</row>
    <row r="84" spans="1:21" ht="18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</row>
    <row r="85" spans="1:21" ht="18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1" ht="18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</row>
    <row r="87" spans="1:21" ht="18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</row>
    <row r="88" spans="1:21" ht="18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</row>
    <row r="89" spans="1:21" ht="18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1:21" ht="18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</row>
    <row r="91" spans="1:21" ht="18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</row>
    <row r="92" spans="1:21" ht="18">
      <c r="A92" s="237"/>
      <c r="B92" s="110" t="s">
        <v>123</v>
      </c>
      <c r="C92" s="237"/>
      <c r="D92" s="237"/>
      <c r="E92" s="237"/>
      <c r="F92" s="237"/>
      <c r="G92" s="425"/>
      <c r="H92" s="425"/>
      <c r="I92" s="425"/>
      <c r="J92" s="425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</row>
    <row r="93" spans="1:21" ht="18">
      <c r="A93" s="237"/>
      <c r="B93" s="237"/>
      <c r="C93" s="237"/>
      <c r="D93" s="237"/>
      <c r="E93" s="237"/>
      <c r="F93" s="237"/>
      <c r="G93" s="425"/>
      <c r="H93" s="425"/>
      <c r="I93" s="425"/>
      <c r="J93" s="425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</row>
    <row r="94" spans="1:21" ht="18.75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108"/>
      <c r="L94" s="501"/>
      <c r="M94" s="501"/>
      <c r="N94" s="108"/>
      <c r="O94" s="108"/>
      <c r="P94" s="108"/>
      <c r="Q94" s="108"/>
      <c r="R94" s="108"/>
      <c r="S94" s="108"/>
      <c r="T94" s="108"/>
      <c r="U94" s="108"/>
    </row>
    <row r="95" spans="1:21" ht="108.75">
      <c r="A95" s="111" t="s">
        <v>80</v>
      </c>
      <c r="B95" s="112" t="s">
        <v>81</v>
      </c>
      <c r="C95" s="426" t="s">
        <v>124</v>
      </c>
      <c r="D95" s="426" t="s">
        <v>125</v>
      </c>
      <c r="E95" s="427" t="s">
        <v>126</v>
      </c>
      <c r="F95" s="428" t="s">
        <v>51</v>
      </c>
      <c r="G95" s="427" t="s">
        <v>52</v>
      </c>
      <c r="H95" s="429" t="s">
        <v>53</v>
      </c>
      <c r="I95" s="502" t="s">
        <v>54</v>
      </c>
      <c r="J95" s="425"/>
      <c r="K95" s="108"/>
      <c r="L95" s="503"/>
      <c r="M95" s="503"/>
      <c r="N95" s="108"/>
      <c r="O95" s="108"/>
      <c r="P95" s="108"/>
      <c r="Q95" s="108"/>
      <c r="R95" s="108"/>
      <c r="S95" s="108"/>
      <c r="T95" s="108"/>
      <c r="U95" s="108"/>
    </row>
    <row r="96" spans="1:21" ht="18">
      <c r="A96" s="116">
        <v>1</v>
      </c>
      <c r="B96" s="430" t="s">
        <v>84</v>
      </c>
      <c r="C96" s="431"/>
      <c r="D96" s="432"/>
      <c r="E96" s="433">
        <f aca="true" t="shared" si="34" ref="E96:E100">D96-C96</f>
        <v>0</v>
      </c>
      <c r="F96" s="434"/>
      <c r="G96" s="435">
        <f>F135*U163%</f>
        <v>2352.5041352198577</v>
      </c>
      <c r="H96" s="436">
        <v>21395.65784636413</v>
      </c>
      <c r="I96" s="504">
        <f aca="true" t="shared" si="35" ref="I96:I103">H96-E96+G96</f>
        <v>23748.161981583988</v>
      </c>
      <c r="J96" s="425"/>
      <c r="K96" s="108"/>
      <c r="L96" s="505"/>
      <c r="M96" s="505"/>
      <c r="N96" s="108"/>
      <c r="O96" s="108"/>
      <c r="P96" s="108"/>
      <c r="Q96" s="108"/>
      <c r="R96" s="108"/>
      <c r="S96" s="108"/>
      <c r="T96" s="108"/>
      <c r="U96" s="108"/>
    </row>
    <row r="97" spans="1:21" ht="18">
      <c r="A97" s="122">
        <f aca="true" t="shared" si="36" ref="A97:A103">A96+1</f>
        <v>2</v>
      </c>
      <c r="B97" s="437" t="s">
        <v>85</v>
      </c>
      <c r="C97" s="438"/>
      <c r="D97" s="439"/>
      <c r="E97" s="440">
        <f t="shared" si="34"/>
        <v>0</v>
      </c>
      <c r="F97" s="441"/>
      <c r="G97" s="442">
        <f>F135*U164%</f>
        <v>2181.275654098423</v>
      </c>
      <c r="H97" s="443">
        <v>33161.663764469056</v>
      </c>
      <c r="I97" s="506">
        <f t="shared" si="35"/>
        <v>35342.939418567476</v>
      </c>
      <c r="J97" s="425"/>
      <c r="K97" s="108"/>
      <c r="L97" s="505"/>
      <c r="M97" s="505"/>
      <c r="N97" s="108"/>
      <c r="O97" s="108"/>
      <c r="P97" s="108"/>
      <c r="Q97" s="108"/>
      <c r="R97" s="108"/>
      <c r="S97" s="108"/>
      <c r="T97" s="108"/>
      <c r="U97" s="108"/>
    </row>
    <row r="98" spans="1:21" ht="18">
      <c r="A98" s="122">
        <f t="shared" si="36"/>
        <v>3</v>
      </c>
      <c r="B98" s="437" t="s">
        <v>86</v>
      </c>
      <c r="C98" s="438"/>
      <c r="D98" s="439"/>
      <c r="E98" s="440">
        <f t="shared" si="34"/>
        <v>0</v>
      </c>
      <c r="F98" s="441"/>
      <c r="G98" s="442">
        <f>F135*U165%</f>
        <v>596.862536918097</v>
      </c>
      <c r="H98" s="443">
        <v>8696.48752588365</v>
      </c>
      <c r="I98" s="506">
        <f t="shared" si="35"/>
        <v>9293.350062801746</v>
      </c>
      <c r="J98" s="425"/>
      <c r="K98" s="108"/>
      <c r="L98" s="505"/>
      <c r="M98" s="505"/>
      <c r="N98" s="108"/>
      <c r="O98" s="108"/>
      <c r="P98" s="108"/>
      <c r="Q98" s="108"/>
      <c r="R98" s="108"/>
      <c r="S98" s="108"/>
      <c r="T98" s="108"/>
      <c r="U98" s="108"/>
    </row>
    <row r="99" spans="1:21" ht="18">
      <c r="A99" s="122">
        <f t="shared" si="36"/>
        <v>4</v>
      </c>
      <c r="B99" s="437" t="s">
        <v>87</v>
      </c>
      <c r="C99" s="438"/>
      <c r="D99" s="439"/>
      <c r="E99" s="440">
        <f t="shared" si="34"/>
        <v>0</v>
      </c>
      <c r="F99" s="441"/>
      <c r="G99" s="442">
        <f>F135*U166%</f>
        <v>1112.758280670545</v>
      </c>
      <c r="H99" s="443">
        <v>11906.034623311598</v>
      </c>
      <c r="I99" s="506">
        <f t="shared" si="35"/>
        <v>13018.792903982143</v>
      </c>
      <c r="J99" s="425"/>
      <c r="K99" s="108"/>
      <c r="L99" s="505"/>
      <c r="M99" s="505"/>
      <c r="N99" s="108"/>
      <c r="O99" s="108"/>
      <c r="P99" s="108"/>
      <c r="Q99" s="108"/>
      <c r="R99" s="108"/>
      <c r="S99" s="108"/>
      <c r="T99" s="108"/>
      <c r="U99" s="108"/>
    </row>
    <row r="100" spans="1:21" ht="18">
      <c r="A100" s="122">
        <f t="shared" si="36"/>
        <v>5</v>
      </c>
      <c r="B100" s="444" t="s">
        <v>88</v>
      </c>
      <c r="C100" s="438"/>
      <c r="D100" s="439"/>
      <c r="E100" s="440">
        <f t="shared" si="34"/>
        <v>0</v>
      </c>
      <c r="F100" s="441"/>
      <c r="G100" s="442">
        <f>F135*U170%</f>
        <v>1923.0195034838528</v>
      </c>
      <c r="H100" s="443">
        <v>21444.005411113983</v>
      </c>
      <c r="I100" s="506">
        <f t="shared" si="35"/>
        <v>23367.024914597838</v>
      </c>
      <c r="J100" s="425"/>
      <c r="K100" s="108"/>
      <c r="L100" s="505"/>
      <c r="M100" s="505"/>
      <c r="N100" s="108"/>
      <c r="O100" s="108"/>
      <c r="P100" s="108"/>
      <c r="Q100" s="108"/>
      <c r="R100" s="108"/>
      <c r="S100" s="108"/>
      <c r="T100" s="108"/>
      <c r="U100" s="108"/>
    </row>
    <row r="101" spans="1:21" ht="18">
      <c r="A101" s="122">
        <f t="shared" si="36"/>
        <v>6</v>
      </c>
      <c r="B101" s="444" t="s">
        <v>89</v>
      </c>
      <c r="C101" s="438"/>
      <c r="D101" s="439"/>
      <c r="E101" s="440"/>
      <c r="F101" s="441">
        <f>C101-D101</f>
        <v>0</v>
      </c>
      <c r="G101" s="442"/>
      <c r="H101" s="443">
        <v>7403.463957780449</v>
      </c>
      <c r="I101" s="506">
        <f t="shared" si="35"/>
        <v>7403.463957780449</v>
      </c>
      <c r="J101" s="425"/>
      <c r="K101" s="108"/>
      <c r="L101" s="505"/>
      <c r="M101" s="505"/>
      <c r="N101" s="108"/>
      <c r="O101" s="108"/>
      <c r="P101" s="108"/>
      <c r="Q101" s="108"/>
      <c r="R101" s="108"/>
      <c r="S101" s="108"/>
      <c r="T101" s="108"/>
      <c r="U101" s="108"/>
    </row>
    <row r="102" spans="1:21" ht="18">
      <c r="A102" s="122">
        <f t="shared" si="36"/>
        <v>7</v>
      </c>
      <c r="B102" s="444" t="s">
        <v>127</v>
      </c>
      <c r="C102" s="438"/>
      <c r="D102" s="445"/>
      <c r="E102" s="440">
        <f>D102-C102</f>
        <v>0</v>
      </c>
      <c r="F102" s="441">
        <f>C102-D102</f>
        <v>0</v>
      </c>
      <c r="G102" s="442"/>
      <c r="H102" s="443">
        <v>0</v>
      </c>
      <c r="I102" s="506">
        <f t="shared" si="35"/>
        <v>0</v>
      </c>
      <c r="J102" s="425"/>
      <c r="K102" s="108"/>
      <c r="L102" s="505"/>
      <c r="M102" s="505"/>
      <c r="N102" s="108"/>
      <c r="O102" s="108"/>
      <c r="P102" s="108"/>
      <c r="Q102" s="108"/>
      <c r="R102" s="108"/>
      <c r="S102" s="108"/>
      <c r="T102" s="108"/>
      <c r="U102" s="108"/>
    </row>
    <row r="103" spans="1:21" ht="18.75">
      <c r="A103" s="122">
        <f t="shared" si="36"/>
        <v>8</v>
      </c>
      <c r="B103" s="446" t="s">
        <v>100</v>
      </c>
      <c r="C103" s="447"/>
      <c r="D103" s="448"/>
      <c r="E103" s="440">
        <f>D103-C103</f>
        <v>0</v>
      </c>
      <c r="F103" s="441"/>
      <c r="G103" s="449">
        <f>F135*U173%</f>
        <v>108.23492005936764</v>
      </c>
      <c r="H103" s="450">
        <v>2730.4981806744945</v>
      </c>
      <c r="I103" s="506">
        <f t="shared" si="35"/>
        <v>2838.733100733862</v>
      </c>
      <c r="J103" s="425"/>
      <c r="K103" s="108"/>
      <c r="L103" s="505"/>
      <c r="M103" s="505"/>
      <c r="N103" s="108"/>
      <c r="O103" s="108"/>
      <c r="P103" s="108"/>
      <c r="Q103" s="108"/>
      <c r="R103" s="108"/>
      <c r="S103" s="108"/>
      <c r="T103" s="108"/>
      <c r="U103" s="108"/>
    </row>
    <row r="104" spans="1:21" ht="18.75">
      <c r="A104" s="122"/>
      <c r="B104" s="451" t="s">
        <v>91</v>
      </c>
      <c r="C104" s="452">
        <f aca="true" t="shared" si="37" ref="C104:I104">SUM(C96:C103)</f>
        <v>0</v>
      </c>
      <c r="D104" s="453">
        <f t="shared" si="37"/>
        <v>0</v>
      </c>
      <c r="E104" s="454">
        <f t="shared" si="37"/>
        <v>0</v>
      </c>
      <c r="F104" s="455">
        <f t="shared" si="37"/>
        <v>0</v>
      </c>
      <c r="G104" s="455">
        <f t="shared" si="37"/>
        <v>8274.655030450143</v>
      </c>
      <c r="H104" s="453">
        <f t="shared" si="37"/>
        <v>106737.81130959735</v>
      </c>
      <c r="I104" s="507">
        <f t="shared" si="37"/>
        <v>115012.46634004751</v>
      </c>
      <c r="J104" s="425"/>
      <c r="K104" s="108"/>
      <c r="L104" s="505"/>
      <c r="M104" s="508"/>
      <c r="N104" s="108"/>
      <c r="O104" s="108"/>
      <c r="P104" s="108"/>
      <c r="Q104" s="108"/>
      <c r="R104" s="108"/>
      <c r="S104" s="108"/>
      <c r="T104" s="108"/>
      <c r="U104" s="108"/>
    </row>
    <row r="105" spans="1:21" ht="18">
      <c r="A105" s="122"/>
      <c r="B105" s="456"/>
      <c r="C105" s="457"/>
      <c r="D105" s="458"/>
      <c r="E105" s="440"/>
      <c r="F105" s="433"/>
      <c r="G105" s="433"/>
      <c r="H105" s="459"/>
      <c r="I105" s="504"/>
      <c r="J105" s="425"/>
      <c r="K105" s="108"/>
      <c r="L105" s="505"/>
      <c r="M105" s="505"/>
      <c r="N105" s="108"/>
      <c r="O105" s="108"/>
      <c r="P105" s="108"/>
      <c r="Q105" s="108"/>
      <c r="R105" s="108"/>
      <c r="S105" s="108"/>
      <c r="T105" s="108"/>
      <c r="U105" s="108"/>
    </row>
    <row r="106" spans="1:21" ht="18">
      <c r="A106" s="122">
        <v>9</v>
      </c>
      <c r="B106" s="460" t="s">
        <v>92</v>
      </c>
      <c r="C106" s="461"/>
      <c r="D106" s="462"/>
      <c r="E106" s="463"/>
      <c r="F106" s="464">
        <v>5787.74</v>
      </c>
      <c r="G106" s="464"/>
      <c r="H106" s="465">
        <v>5787.736661474306</v>
      </c>
      <c r="I106" s="509">
        <f aca="true" t="shared" si="38" ref="I106:I108">H106-F106+G106</f>
        <v>-0.0033385256938345265</v>
      </c>
      <c r="J106" s="425"/>
      <c r="K106" s="108"/>
      <c r="L106" s="505"/>
      <c r="M106" s="505"/>
      <c r="N106" s="108"/>
      <c r="O106" s="108"/>
      <c r="P106" s="108"/>
      <c r="Q106" s="108"/>
      <c r="R106" s="108"/>
      <c r="S106" s="108"/>
      <c r="T106" s="108"/>
      <c r="U106" s="108"/>
    </row>
    <row r="107" spans="1:21" ht="18">
      <c r="A107" s="122">
        <v>10</v>
      </c>
      <c r="B107" s="466" t="s">
        <v>93</v>
      </c>
      <c r="C107" s="438"/>
      <c r="D107" s="467"/>
      <c r="E107" s="463"/>
      <c r="F107" s="464">
        <v>98.66</v>
      </c>
      <c r="G107" s="464"/>
      <c r="H107" s="468">
        <v>2798.656571116161</v>
      </c>
      <c r="I107" s="509">
        <f t="shared" si="38"/>
        <v>2699.9965711161612</v>
      </c>
      <c r="J107" s="425"/>
      <c r="K107" s="108"/>
      <c r="L107" s="505"/>
      <c r="M107" s="505"/>
      <c r="N107" s="108"/>
      <c r="O107" s="108"/>
      <c r="P107" s="108"/>
      <c r="Q107" s="108"/>
      <c r="R107" s="108"/>
      <c r="S107" s="108"/>
      <c r="T107" s="108"/>
      <c r="U107" s="108"/>
    </row>
    <row r="108" spans="1:21" ht="18.75">
      <c r="A108" s="122">
        <v>11</v>
      </c>
      <c r="B108" s="469" t="s">
        <v>94</v>
      </c>
      <c r="C108" s="447"/>
      <c r="D108" s="470"/>
      <c r="E108" s="463"/>
      <c r="F108" s="464">
        <v>234.14</v>
      </c>
      <c r="G108" s="464"/>
      <c r="H108" s="471">
        <v>2484.1367674095336</v>
      </c>
      <c r="I108" s="509">
        <f t="shared" si="38"/>
        <v>2249.9967674095337</v>
      </c>
      <c r="J108" s="425"/>
      <c r="K108" s="108"/>
      <c r="L108" s="505"/>
      <c r="M108" s="505"/>
      <c r="N108" s="108"/>
      <c r="O108" s="108"/>
      <c r="P108" s="108"/>
      <c r="Q108" s="108"/>
      <c r="R108" s="108"/>
      <c r="S108" s="108"/>
      <c r="T108" s="108"/>
      <c r="U108" s="108"/>
    </row>
    <row r="109" spans="1:21" ht="18.75">
      <c r="A109" s="122"/>
      <c r="B109" s="472" t="s">
        <v>95</v>
      </c>
      <c r="C109" s="473">
        <f aca="true" t="shared" si="39" ref="C109:I109">SUM(C106:C108)</f>
        <v>0</v>
      </c>
      <c r="D109" s="474">
        <f t="shared" si="39"/>
        <v>0</v>
      </c>
      <c r="E109" s="454">
        <f t="shared" si="39"/>
        <v>0</v>
      </c>
      <c r="F109" s="475">
        <f t="shared" si="39"/>
        <v>6120.54</v>
      </c>
      <c r="G109" s="454">
        <f t="shared" si="39"/>
        <v>0</v>
      </c>
      <c r="H109" s="476">
        <f t="shared" si="39"/>
        <v>11070.530000000002</v>
      </c>
      <c r="I109" s="454">
        <f t="shared" si="39"/>
        <v>4949.990000000002</v>
      </c>
      <c r="J109" s="425"/>
      <c r="K109" s="108"/>
      <c r="L109" s="505"/>
      <c r="M109" s="508"/>
      <c r="N109" s="108"/>
      <c r="O109" s="108"/>
      <c r="P109" s="108"/>
      <c r="Q109" s="108"/>
      <c r="R109" s="108"/>
      <c r="S109" s="108"/>
      <c r="T109" s="108"/>
      <c r="U109" s="108"/>
    </row>
    <row r="110" spans="1:21" ht="18">
      <c r="A110" s="122"/>
      <c r="B110" s="477"/>
      <c r="C110" s="478"/>
      <c r="D110" s="479"/>
      <c r="E110" s="440"/>
      <c r="F110" s="440"/>
      <c r="G110" s="440"/>
      <c r="H110" s="478"/>
      <c r="I110" s="506"/>
      <c r="J110" s="425"/>
      <c r="K110" s="108"/>
      <c r="L110" s="505"/>
      <c r="M110" s="505"/>
      <c r="N110" s="108"/>
      <c r="O110" s="108"/>
      <c r="P110" s="108"/>
      <c r="Q110" s="108"/>
      <c r="R110" s="108"/>
      <c r="S110" s="108"/>
      <c r="T110" s="108"/>
      <c r="U110" s="108"/>
    </row>
    <row r="111" spans="1:21" ht="18">
      <c r="A111" s="122">
        <v>1</v>
      </c>
      <c r="B111" s="437" t="s">
        <v>96</v>
      </c>
      <c r="C111" s="480"/>
      <c r="D111" s="445"/>
      <c r="E111" s="481"/>
      <c r="F111" s="481">
        <v>32.16</v>
      </c>
      <c r="G111" s="481"/>
      <c r="H111" s="468">
        <v>1772.1554179379818</v>
      </c>
      <c r="I111" s="510">
        <f aca="true" t="shared" si="40" ref="I111:I118">H111-F111+G111</f>
        <v>1739.9954179379818</v>
      </c>
      <c r="J111" s="511"/>
      <c r="K111" s="108"/>
      <c r="L111" s="505"/>
      <c r="M111" s="505"/>
      <c r="N111" s="108"/>
      <c r="O111" s="108"/>
      <c r="P111" s="108"/>
      <c r="Q111" s="108"/>
      <c r="R111" s="108"/>
      <c r="S111" s="108"/>
      <c r="T111" s="108"/>
      <c r="U111" s="108"/>
    </row>
    <row r="112" spans="1:21" ht="18">
      <c r="A112" s="122">
        <f aca="true" t="shared" si="41" ref="A112:A118">A111+1</f>
        <v>2</v>
      </c>
      <c r="B112" s="437" t="s">
        <v>128</v>
      </c>
      <c r="C112" s="480"/>
      <c r="D112" s="445"/>
      <c r="E112" s="481">
        <f aca="true" t="shared" si="42" ref="E112:E117">D112-C112</f>
        <v>0</v>
      </c>
      <c r="F112" s="481">
        <v>5.77</v>
      </c>
      <c r="G112" s="481"/>
      <c r="H112" s="482">
        <v>1255.769641603987</v>
      </c>
      <c r="I112" s="510">
        <f t="shared" si="40"/>
        <v>1249.9996416039871</v>
      </c>
      <c r="J112" s="511"/>
      <c r="K112" s="108"/>
      <c r="L112" s="505"/>
      <c r="M112" s="505"/>
      <c r="N112" s="108"/>
      <c r="O112" s="108"/>
      <c r="P112" s="108"/>
      <c r="Q112" s="108"/>
      <c r="R112" s="108"/>
      <c r="S112" s="108"/>
      <c r="T112" s="108"/>
      <c r="U112" s="108"/>
    </row>
    <row r="113" spans="1:21" ht="18">
      <c r="A113" s="122">
        <f t="shared" si="41"/>
        <v>3</v>
      </c>
      <c r="B113" s="483" t="s">
        <v>129</v>
      </c>
      <c r="C113" s="480"/>
      <c r="D113" s="445"/>
      <c r="E113" s="481"/>
      <c r="F113" s="481">
        <v>17.57</v>
      </c>
      <c r="G113" s="481"/>
      <c r="H113" s="468">
        <v>4637.57338035431</v>
      </c>
      <c r="I113" s="510">
        <f t="shared" si="40"/>
        <v>4620.00338035431</v>
      </c>
      <c r="J113" s="425"/>
      <c r="K113" s="108"/>
      <c r="L113" s="505"/>
      <c r="M113" s="505"/>
      <c r="N113" s="108"/>
      <c r="O113" s="108"/>
      <c r="P113" s="108"/>
      <c r="Q113" s="108"/>
      <c r="R113" s="108"/>
      <c r="S113" s="108"/>
      <c r="T113" s="108"/>
      <c r="U113" s="108"/>
    </row>
    <row r="114" spans="1:21" ht="18">
      <c r="A114" s="122">
        <v>4</v>
      </c>
      <c r="B114" s="437" t="s">
        <v>130</v>
      </c>
      <c r="C114" s="480"/>
      <c r="D114" s="445"/>
      <c r="E114" s="481">
        <f t="shared" si="42"/>
        <v>0</v>
      </c>
      <c r="F114" s="481">
        <f>C114-D114</f>
        <v>0</v>
      </c>
      <c r="G114" s="481"/>
      <c r="H114" s="468">
        <v>0</v>
      </c>
      <c r="I114" s="510">
        <f t="shared" si="40"/>
        <v>0</v>
      </c>
      <c r="J114" s="425"/>
      <c r="K114" s="108"/>
      <c r="L114" s="505"/>
      <c r="M114" s="505"/>
      <c r="N114" s="108"/>
      <c r="O114" s="108"/>
      <c r="P114" s="108"/>
      <c r="Q114" s="108"/>
      <c r="R114" s="108"/>
      <c r="S114" s="108"/>
      <c r="T114" s="108"/>
      <c r="U114" s="108"/>
    </row>
    <row r="115" spans="1:21" ht="18">
      <c r="A115" s="122">
        <v>4</v>
      </c>
      <c r="B115" s="437" t="s">
        <v>99</v>
      </c>
      <c r="C115" s="480"/>
      <c r="D115" s="445"/>
      <c r="E115" s="481"/>
      <c r="F115" s="481">
        <v>37.28</v>
      </c>
      <c r="G115" s="481"/>
      <c r="H115" s="468">
        <v>2257.284145698809</v>
      </c>
      <c r="I115" s="510">
        <f t="shared" si="40"/>
        <v>2220.0041456988088</v>
      </c>
      <c r="J115" s="425"/>
      <c r="K115" s="108"/>
      <c r="L115" s="505"/>
      <c r="M115" s="505"/>
      <c r="N115" s="108"/>
      <c r="O115" s="108"/>
      <c r="P115" s="108"/>
      <c r="Q115" s="108"/>
      <c r="R115" s="108"/>
      <c r="S115" s="108"/>
      <c r="T115" s="108"/>
      <c r="U115" s="108"/>
    </row>
    <row r="116" spans="1:21" ht="18">
      <c r="A116" s="122">
        <f>A114+1</f>
        <v>5</v>
      </c>
      <c r="B116" s="437" t="s">
        <v>23</v>
      </c>
      <c r="C116" s="480"/>
      <c r="D116" s="445"/>
      <c r="E116" s="481"/>
      <c r="F116" s="481">
        <v>2307.52</v>
      </c>
      <c r="G116" s="481"/>
      <c r="H116" s="468">
        <v>5607.522081269657</v>
      </c>
      <c r="I116" s="510">
        <f t="shared" si="40"/>
        <v>3300.002081269657</v>
      </c>
      <c r="J116" s="425"/>
      <c r="K116" s="108"/>
      <c r="L116" s="512"/>
      <c r="M116" s="505"/>
      <c r="N116" s="108"/>
      <c r="O116" s="108"/>
      <c r="P116" s="108"/>
      <c r="Q116" s="108"/>
      <c r="R116" s="108"/>
      <c r="S116" s="108"/>
      <c r="T116" s="108"/>
      <c r="U116" s="108"/>
    </row>
    <row r="117" spans="1:21" ht="18">
      <c r="A117" s="122">
        <f t="shared" si="41"/>
        <v>6</v>
      </c>
      <c r="B117" s="437" t="s">
        <v>89</v>
      </c>
      <c r="C117" s="480"/>
      <c r="D117" s="445"/>
      <c r="E117" s="481">
        <f t="shared" si="42"/>
        <v>0</v>
      </c>
      <c r="F117" s="481"/>
      <c r="G117" s="484">
        <f>F135*U182%</f>
        <v>605.8549695498566</v>
      </c>
      <c r="H117" s="468">
        <v>6185.036511477364</v>
      </c>
      <c r="I117" s="510">
        <f t="shared" si="40"/>
        <v>6790.891481027221</v>
      </c>
      <c r="J117" s="425"/>
      <c r="K117" s="108"/>
      <c r="L117" s="505"/>
      <c r="M117" s="505"/>
      <c r="N117" s="108"/>
      <c r="O117" s="108"/>
      <c r="P117" s="108"/>
      <c r="Q117" s="108"/>
      <c r="R117" s="108"/>
      <c r="S117" s="108"/>
      <c r="T117" s="108"/>
      <c r="U117" s="108"/>
    </row>
    <row r="118" spans="1:21" ht="54.75">
      <c r="A118" s="122">
        <f t="shared" si="41"/>
        <v>7</v>
      </c>
      <c r="B118" s="485" t="s">
        <v>90</v>
      </c>
      <c r="C118" s="486"/>
      <c r="D118" s="487"/>
      <c r="E118" s="481"/>
      <c r="F118" s="481">
        <v>32.72</v>
      </c>
      <c r="G118" s="481">
        <f>F135*U183%</f>
        <v>0</v>
      </c>
      <c r="H118" s="465">
        <v>1112.715978523616</v>
      </c>
      <c r="I118" s="510">
        <f t="shared" si="40"/>
        <v>1079.995978523616</v>
      </c>
      <c r="J118" s="425"/>
      <c r="K118" s="108"/>
      <c r="L118" s="505"/>
      <c r="M118" s="505"/>
      <c r="N118" s="108"/>
      <c r="O118" s="108"/>
      <c r="P118" s="108"/>
      <c r="Q118" s="108"/>
      <c r="R118" s="108"/>
      <c r="S118" s="108"/>
      <c r="T118" s="108"/>
      <c r="U118" s="108"/>
    </row>
    <row r="119" spans="1:21" ht="18.75">
      <c r="A119" s="122"/>
      <c r="B119" s="488" t="s">
        <v>101</v>
      </c>
      <c r="C119" s="489">
        <f aca="true" t="shared" si="43" ref="C119:I119">SUM(C111:C118)</f>
        <v>0</v>
      </c>
      <c r="D119" s="490">
        <f t="shared" si="43"/>
        <v>0</v>
      </c>
      <c r="E119" s="489">
        <f t="shared" si="43"/>
        <v>0</v>
      </c>
      <c r="F119" s="490">
        <f t="shared" si="43"/>
        <v>2433.02</v>
      </c>
      <c r="G119" s="491">
        <f t="shared" si="43"/>
        <v>605.8549695498566</v>
      </c>
      <c r="H119" s="489">
        <f t="shared" si="43"/>
        <v>22828.05715686572</v>
      </c>
      <c r="I119" s="513">
        <f t="shared" si="43"/>
        <v>21000.892126415583</v>
      </c>
      <c r="J119" s="511"/>
      <c r="K119" s="108"/>
      <c r="L119" s="505"/>
      <c r="M119" s="508"/>
      <c r="N119" s="108"/>
      <c r="O119" s="108"/>
      <c r="P119" s="108"/>
      <c r="Q119" s="108"/>
      <c r="R119" s="108"/>
      <c r="S119" s="108"/>
      <c r="T119" s="108"/>
      <c r="U119" s="108"/>
    </row>
    <row r="120" spans="1:21" ht="18">
      <c r="A120" s="122"/>
      <c r="B120" s="456"/>
      <c r="C120" s="492"/>
      <c r="D120" s="492"/>
      <c r="E120" s="492"/>
      <c r="F120" s="492"/>
      <c r="G120" s="492"/>
      <c r="H120" s="492"/>
      <c r="I120" s="514"/>
      <c r="J120" s="425"/>
      <c r="K120" s="108"/>
      <c r="L120" s="505"/>
      <c r="M120" s="505"/>
      <c r="N120" s="108"/>
      <c r="O120" s="108"/>
      <c r="P120" s="108"/>
      <c r="Q120" s="108"/>
      <c r="R120" s="108"/>
      <c r="S120" s="108"/>
      <c r="T120" s="108"/>
      <c r="U120" s="108"/>
    </row>
    <row r="121" spans="1:21" ht="18">
      <c r="A121" s="122">
        <v>1</v>
      </c>
      <c r="B121" s="437" t="s">
        <v>102</v>
      </c>
      <c r="C121" s="493"/>
      <c r="D121" s="494"/>
      <c r="E121" s="495"/>
      <c r="F121" s="493">
        <v>21.27</v>
      </c>
      <c r="G121" s="496"/>
      <c r="H121" s="468">
        <v>1581.2716012204626</v>
      </c>
      <c r="I121" s="515">
        <f aca="true" t="shared" si="44" ref="I121:I132">H121-F121+G121</f>
        <v>1560.0016012204626</v>
      </c>
      <c r="J121" s="425"/>
      <c r="K121" s="108"/>
      <c r="L121" s="505"/>
      <c r="M121" s="505"/>
      <c r="N121" s="108"/>
      <c r="O121" s="108"/>
      <c r="P121" s="108"/>
      <c r="Q121" s="108"/>
      <c r="R121" s="108"/>
      <c r="S121" s="108"/>
      <c r="T121" s="108"/>
      <c r="U121" s="108"/>
    </row>
    <row r="122" spans="1:21" ht="18">
      <c r="A122" s="122">
        <f aca="true" t="shared" si="45" ref="A122:A129">A121+1</f>
        <v>2</v>
      </c>
      <c r="B122" s="437" t="s">
        <v>103</v>
      </c>
      <c r="C122" s="467"/>
      <c r="D122" s="497"/>
      <c r="E122" s="495"/>
      <c r="F122" s="493">
        <v>8.45</v>
      </c>
      <c r="G122" s="496"/>
      <c r="H122" s="468">
        <v>2108.4481403297127</v>
      </c>
      <c r="I122" s="515">
        <f t="shared" si="44"/>
        <v>2099.998140329713</v>
      </c>
      <c r="J122" s="425"/>
      <c r="K122" s="108"/>
      <c r="L122" s="505"/>
      <c r="M122" s="505"/>
      <c r="N122" s="108"/>
      <c r="O122" s="108"/>
      <c r="P122" s="108"/>
      <c r="Q122" s="108"/>
      <c r="R122" s="108"/>
      <c r="S122" s="108"/>
      <c r="T122" s="108"/>
      <c r="U122" s="108"/>
    </row>
    <row r="123" spans="1:21" ht="18">
      <c r="A123" s="122">
        <f t="shared" si="45"/>
        <v>3</v>
      </c>
      <c r="B123" s="437" t="s">
        <v>104</v>
      </c>
      <c r="C123" s="467"/>
      <c r="D123" s="497"/>
      <c r="E123" s="495">
        <f aca="true" t="shared" si="46" ref="E123:E129">D123-C123</f>
        <v>0</v>
      </c>
      <c r="F123" s="493">
        <v>19.8</v>
      </c>
      <c r="G123" s="496">
        <f>F135*U186%</f>
        <v>0</v>
      </c>
      <c r="H123" s="468">
        <v>1639.80144519075</v>
      </c>
      <c r="I123" s="515">
        <f t="shared" si="44"/>
        <v>1620.00144519075</v>
      </c>
      <c r="J123" s="425"/>
      <c r="K123" s="108"/>
      <c r="L123" s="505"/>
      <c r="M123" s="505"/>
      <c r="N123" s="108"/>
      <c r="O123" s="108"/>
      <c r="P123" s="108"/>
      <c r="Q123" s="108"/>
      <c r="R123" s="108"/>
      <c r="S123" s="108"/>
      <c r="T123" s="108"/>
      <c r="U123" s="108"/>
    </row>
    <row r="124" spans="1:21" ht="18">
      <c r="A124" s="122">
        <f t="shared" si="45"/>
        <v>4</v>
      </c>
      <c r="B124" s="437" t="s">
        <v>105</v>
      </c>
      <c r="C124" s="467"/>
      <c r="D124" s="497"/>
      <c r="E124" s="495">
        <f t="shared" si="46"/>
        <v>0</v>
      </c>
      <c r="F124" s="493">
        <v>25.87</v>
      </c>
      <c r="G124" s="496">
        <f>F135*U187%</f>
        <v>0</v>
      </c>
      <c r="H124" s="468">
        <v>1225.8741484014938</v>
      </c>
      <c r="I124" s="515">
        <f t="shared" si="44"/>
        <v>1200.004148401494</v>
      </c>
      <c r="J124" s="425"/>
      <c r="K124" s="108"/>
      <c r="L124" s="505"/>
      <c r="M124" s="505"/>
      <c r="N124" s="108"/>
      <c r="O124" s="108"/>
      <c r="P124" s="108"/>
      <c r="Q124" s="108"/>
      <c r="R124" s="108"/>
      <c r="S124" s="108"/>
      <c r="T124" s="108"/>
      <c r="U124" s="108"/>
    </row>
    <row r="125" spans="1:21" ht="18">
      <c r="A125" s="122">
        <f t="shared" si="45"/>
        <v>5</v>
      </c>
      <c r="B125" s="437" t="s">
        <v>106</v>
      </c>
      <c r="C125" s="498"/>
      <c r="D125" s="499"/>
      <c r="E125" s="495"/>
      <c r="F125" s="493">
        <v>51.65</v>
      </c>
      <c r="G125" s="496"/>
      <c r="H125" s="468">
        <v>2031.6541456988089</v>
      </c>
      <c r="I125" s="515">
        <f t="shared" si="44"/>
        <v>1980.0041456988088</v>
      </c>
      <c r="J125" s="425"/>
      <c r="K125" s="108"/>
      <c r="L125" s="505"/>
      <c r="M125" s="505"/>
      <c r="N125" s="108"/>
      <c r="O125" s="108"/>
      <c r="P125" s="108"/>
      <c r="Q125" s="108"/>
      <c r="R125" s="108"/>
      <c r="S125" s="108"/>
      <c r="T125" s="108"/>
      <c r="U125" s="108"/>
    </row>
    <row r="126" spans="1:21" ht="18">
      <c r="A126" s="122">
        <f t="shared" si="45"/>
        <v>6</v>
      </c>
      <c r="B126" s="437" t="s">
        <v>107</v>
      </c>
      <c r="C126" s="498"/>
      <c r="D126" s="499"/>
      <c r="E126" s="495"/>
      <c r="F126" s="493">
        <v>12.93</v>
      </c>
      <c r="G126" s="496"/>
      <c r="H126" s="468">
        <v>2592.9281403297127</v>
      </c>
      <c r="I126" s="515">
        <f t="shared" si="44"/>
        <v>2579.998140329713</v>
      </c>
      <c r="J126" s="425"/>
      <c r="K126" s="108"/>
      <c r="L126" s="505"/>
      <c r="M126" s="505"/>
      <c r="N126" s="108"/>
      <c r="O126" s="108"/>
      <c r="P126" s="108"/>
      <c r="Q126" s="108"/>
      <c r="R126" s="108"/>
      <c r="S126" s="108"/>
      <c r="T126" s="108"/>
      <c r="U126" s="108"/>
    </row>
    <row r="127" spans="1:21" ht="18">
      <c r="A127" s="122">
        <f t="shared" si="45"/>
        <v>7</v>
      </c>
      <c r="B127" s="437" t="s">
        <v>108</v>
      </c>
      <c r="C127" s="498"/>
      <c r="D127" s="499"/>
      <c r="E127" s="495">
        <f t="shared" si="46"/>
        <v>0</v>
      </c>
      <c r="F127" s="493">
        <v>38.73</v>
      </c>
      <c r="G127" s="496">
        <f>F135*U190%</f>
        <v>0</v>
      </c>
      <c r="H127" s="468">
        <v>1178.7280477336606</v>
      </c>
      <c r="I127" s="515">
        <f t="shared" si="44"/>
        <v>1139.9980477336605</v>
      </c>
      <c r="J127" s="425"/>
      <c r="K127" s="108"/>
      <c r="L127" s="505"/>
      <c r="M127" s="505"/>
      <c r="N127" s="108"/>
      <c r="O127" s="108"/>
      <c r="P127" s="108"/>
      <c r="Q127" s="108"/>
      <c r="R127" s="108"/>
      <c r="S127" s="108"/>
      <c r="T127" s="108"/>
      <c r="U127" s="108"/>
    </row>
    <row r="128" spans="1:21" ht="18">
      <c r="A128" s="122">
        <f t="shared" si="45"/>
        <v>8</v>
      </c>
      <c r="B128" s="437" t="s">
        <v>131</v>
      </c>
      <c r="C128" s="498"/>
      <c r="D128" s="499"/>
      <c r="E128" s="495">
        <f t="shared" si="46"/>
        <v>0</v>
      </c>
      <c r="F128" s="493">
        <v>36.22</v>
      </c>
      <c r="G128" s="496">
        <f>F135*U191%</f>
        <v>0</v>
      </c>
      <c r="H128" s="468">
        <v>1416.2220921860726</v>
      </c>
      <c r="I128" s="515">
        <f t="shared" si="44"/>
        <v>1380.0020921860726</v>
      </c>
      <c r="J128" s="425"/>
      <c r="K128" s="108"/>
      <c r="L128" s="505"/>
      <c r="M128" s="505"/>
      <c r="N128" s="108"/>
      <c r="O128" s="108"/>
      <c r="P128" s="108"/>
      <c r="Q128" s="108"/>
      <c r="R128" s="108"/>
      <c r="S128" s="108"/>
      <c r="T128" s="108"/>
      <c r="U128" s="108"/>
    </row>
    <row r="129" spans="1:21" ht="18">
      <c r="A129" s="122">
        <f t="shared" si="45"/>
        <v>9</v>
      </c>
      <c r="B129" s="437" t="s">
        <v>110</v>
      </c>
      <c r="C129" s="498"/>
      <c r="D129" s="499"/>
      <c r="E129" s="495">
        <f t="shared" si="46"/>
        <v>0</v>
      </c>
      <c r="F129" s="493">
        <v>48.97</v>
      </c>
      <c r="G129" s="496">
        <f>F135*U192%</f>
        <v>0</v>
      </c>
      <c r="H129" s="465">
        <v>828.9669690145764</v>
      </c>
      <c r="I129" s="515">
        <f t="shared" si="44"/>
        <v>779.9969690145764</v>
      </c>
      <c r="J129" s="425"/>
      <c r="K129" s="108"/>
      <c r="L129" s="505"/>
      <c r="M129" s="505"/>
      <c r="N129" s="108"/>
      <c r="O129" s="108"/>
      <c r="P129" s="108"/>
      <c r="Q129" s="108"/>
      <c r="R129" s="108"/>
      <c r="S129" s="108"/>
      <c r="T129" s="108"/>
      <c r="U129" s="108"/>
    </row>
    <row r="130" spans="1:21" ht="18">
      <c r="A130" s="122">
        <v>10</v>
      </c>
      <c r="B130" s="516" t="s">
        <v>111</v>
      </c>
      <c r="C130" s="498"/>
      <c r="D130" s="499"/>
      <c r="E130" s="495"/>
      <c r="F130" s="493">
        <v>23.3</v>
      </c>
      <c r="G130" s="496"/>
      <c r="H130" s="517">
        <v>863.2972507627892</v>
      </c>
      <c r="I130" s="515">
        <f t="shared" si="44"/>
        <v>839.9972507627892</v>
      </c>
      <c r="J130" s="425"/>
      <c r="K130" s="108"/>
      <c r="L130" s="505"/>
      <c r="M130" s="505"/>
      <c r="N130" s="108"/>
      <c r="O130" s="108"/>
      <c r="P130" s="108"/>
      <c r="Q130" s="108"/>
      <c r="R130" s="108"/>
      <c r="S130" s="108"/>
      <c r="T130" s="108"/>
      <c r="U130" s="108"/>
    </row>
    <row r="131" spans="1:21" ht="18">
      <c r="A131" s="122">
        <v>11</v>
      </c>
      <c r="B131" s="516" t="s">
        <v>112</v>
      </c>
      <c r="C131" s="498"/>
      <c r="D131" s="499"/>
      <c r="E131" s="495"/>
      <c r="F131" s="493">
        <v>31.33</v>
      </c>
      <c r="G131" s="496"/>
      <c r="H131" s="517">
        <v>1171.3295149483183</v>
      </c>
      <c r="I131" s="515">
        <f t="shared" si="44"/>
        <v>1139.9995149483184</v>
      </c>
      <c r="J131" s="425"/>
      <c r="K131" s="108"/>
      <c r="L131" s="505"/>
      <c r="M131" s="505"/>
      <c r="N131" s="108"/>
      <c r="O131" s="108"/>
      <c r="P131" s="108"/>
      <c r="Q131" s="108"/>
      <c r="R131" s="108"/>
      <c r="S131" s="108"/>
      <c r="T131" s="108"/>
      <c r="U131" s="108"/>
    </row>
    <row r="132" spans="1:21" ht="18">
      <c r="A132" s="122">
        <v>12</v>
      </c>
      <c r="B132" s="518" t="s">
        <v>113</v>
      </c>
      <c r="C132" s="498"/>
      <c r="D132" s="499"/>
      <c r="E132" s="495">
        <f>D132-C132</f>
        <v>0</v>
      </c>
      <c r="F132" s="493">
        <v>8.43</v>
      </c>
      <c r="G132" s="496">
        <f>F135*U195%</f>
        <v>0</v>
      </c>
      <c r="H132" s="517">
        <v>1448.42560778296</v>
      </c>
      <c r="I132" s="515">
        <f t="shared" si="44"/>
        <v>1439.99560778296</v>
      </c>
      <c r="J132" s="425"/>
      <c r="K132" s="108"/>
      <c r="L132" s="505"/>
      <c r="M132" s="505"/>
      <c r="N132" s="108"/>
      <c r="O132" s="108"/>
      <c r="P132" s="108"/>
      <c r="Q132" s="108"/>
      <c r="R132" s="108"/>
      <c r="S132" s="108"/>
      <c r="T132" s="108"/>
      <c r="U132" s="108"/>
    </row>
    <row r="133" spans="1:21" ht="18">
      <c r="A133" s="122"/>
      <c r="B133" s="519" t="s">
        <v>114</v>
      </c>
      <c r="C133" s="520">
        <f>SUM(C121:C132)</f>
        <v>0</v>
      </c>
      <c r="D133" s="520">
        <f aca="true" t="shared" si="47" ref="D133:F133">SUM(D120:D132)</f>
        <v>0</v>
      </c>
      <c r="E133" s="520">
        <f t="shared" si="47"/>
        <v>0</v>
      </c>
      <c r="F133" s="520">
        <f t="shared" si="47"/>
        <v>326.95</v>
      </c>
      <c r="G133" s="520">
        <f>SUM(G121:G132)</f>
        <v>0</v>
      </c>
      <c r="H133" s="520">
        <f>SUM(H120:H132)</f>
        <v>18086.947103599316</v>
      </c>
      <c r="I133" s="576">
        <f>SUM(I121:I132)</f>
        <v>17759.997103599322</v>
      </c>
      <c r="J133" s="425"/>
      <c r="K133" s="108"/>
      <c r="L133" s="505"/>
      <c r="M133" s="508"/>
      <c r="N133" s="108"/>
      <c r="O133" s="108"/>
      <c r="P133" s="108"/>
      <c r="Q133" s="108"/>
      <c r="R133" s="108"/>
      <c r="S133" s="108"/>
      <c r="T133" s="108"/>
      <c r="U133" s="108"/>
    </row>
    <row r="134" spans="1:21" ht="18.75">
      <c r="A134" s="521"/>
      <c r="B134" s="522"/>
      <c r="C134" s="523"/>
      <c r="D134" s="524"/>
      <c r="E134" s="524"/>
      <c r="F134" s="523">
        <f>F104+F119+F133</f>
        <v>2759.97</v>
      </c>
      <c r="G134" s="523">
        <f>G104+G119+G133</f>
        <v>8880.51</v>
      </c>
      <c r="H134" s="523"/>
      <c r="I134" s="577"/>
      <c r="J134" s="425"/>
      <c r="K134" s="108"/>
      <c r="L134" s="505"/>
      <c r="M134" s="505"/>
      <c r="N134" s="108"/>
      <c r="O134" s="108"/>
      <c r="P134" s="108"/>
      <c r="Q134" s="108"/>
      <c r="R134" s="108"/>
      <c r="S134" s="108"/>
      <c r="T134" s="108"/>
      <c r="U134" s="108"/>
    </row>
    <row r="135" spans="1:21" ht="18.75">
      <c r="A135" s="525"/>
      <c r="B135" s="526" t="s">
        <v>115</v>
      </c>
      <c r="C135" s="527">
        <f aca="true" t="shared" si="48" ref="C135:I135">C104+C109+C119+C133</f>
        <v>0</v>
      </c>
      <c r="D135" s="528">
        <f t="shared" si="48"/>
        <v>0</v>
      </c>
      <c r="E135" s="527">
        <f t="shared" si="48"/>
        <v>0</v>
      </c>
      <c r="F135" s="528">
        <f t="shared" si="48"/>
        <v>8880.51</v>
      </c>
      <c r="G135" s="529">
        <f t="shared" si="48"/>
        <v>8880.51</v>
      </c>
      <c r="H135" s="527">
        <f t="shared" si="48"/>
        <v>158723.3455700624</v>
      </c>
      <c r="I135" s="578">
        <f t="shared" si="48"/>
        <v>158723.3455700624</v>
      </c>
      <c r="J135" s="425"/>
      <c r="K135" s="500"/>
      <c r="L135" s="500"/>
      <c r="M135" s="579"/>
      <c r="N135" s="108"/>
      <c r="O135" s="108"/>
      <c r="P135" s="108"/>
      <c r="Q135" s="108"/>
      <c r="R135" s="108"/>
      <c r="S135" s="108"/>
      <c r="T135" s="108"/>
      <c r="U135" s="108"/>
    </row>
    <row r="136" spans="1:21" ht="18">
      <c r="A136" s="530"/>
      <c r="B136" s="531"/>
      <c r="C136" s="532"/>
      <c r="D136" s="532"/>
      <c r="E136" s="532"/>
      <c r="F136" s="532"/>
      <c r="G136" s="532"/>
      <c r="H136" s="532"/>
      <c r="I136" s="532"/>
      <c r="J136" s="425"/>
      <c r="K136" s="500"/>
      <c r="L136" s="500"/>
      <c r="M136" s="580"/>
      <c r="N136" s="108"/>
      <c r="O136" s="108"/>
      <c r="P136" s="108"/>
      <c r="Q136" s="108"/>
      <c r="R136" s="108"/>
      <c r="S136" s="108"/>
      <c r="T136" s="108"/>
      <c r="U136" s="108"/>
    </row>
    <row r="137" spans="1:21" ht="18">
      <c r="A137" s="530"/>
      <c r="B137" s="531"/>
      <c r="C137" s="532"/>
      <c r="D137" s="532"/>
      <c r="E137" s="532"/>
      <c r="F137" s="532">
        <f>F135-F136</f>
        <v>8880.51</v>
      </c>
      <c r="G137" s="532"/>
      <c r="H137" s="532"/>
      <c r="I137" s="532"/>
      <c r="J137" s="425"/>
      <c r="K137" s="500"/>
      <c r="L137" s="500"/>
      <c r="M137" s="580"/>
      <c r="N137" s="108"/>
      <c r="O137" s="108"/>
      <c r="P137" s="108"/>
      <c r="Q137" s="108"/>
      <c r="R137" s="108"/>
      <c r="S137" s="108"/>
      <c r="T137" s="108"/>
      <c r="U137" s="108"/>
    </row>
    <row r="138" spans="1:21" ht="18">
      <c r="A138" s="530"/>
      <c r="B138" s="531"/>
      <c r="C138" s="532"/>
      <c r="D138" s="532"/>
      <c r="E138" s="532"/>
      <c r="F138" s="532">
        <v>28065.43</v>
      </c>
      <c r="G138" s="532"/>
      <c r="H138" s="532"/>
      <c r="I138" s="532"/>
      <c r="J138" s="425"/>
      <c r="K138" s="500"/>
      <c r="L138" s="500"/>
      <c r="M138" s="580"/>
      <c r="N138" s="108"/>
      <c r="O138" s="108"/>
      <c r="P138" s="108"/>
      <c r="Q138" s="108"/>
      <c r="R138" s="108"/>
      <c r="S138" s="108"/>
      <c r="T138" s="108"/>
      <c r="U138" s="108"/>
    </row>
    <row r="139" spans="1:21" ht="18">
      <c r="A139" s="530"/>
      <c r="B139" s="531"/>
      <c r="C139" s="532"/>
      <c r="D139" s="532"/>
      <c r="E139" s="532"/>
      <c r="F139" s="532"/>
      <c r="G139" s="532">
        <f>F135-G135</f>
        <v>0</v>
      </c>
      <c r="H139" s="532"/>
      <c r="I139" s="532"/>
      <c r="J139" s="425"/>
      <c r="K139" s="500"/>
      <c r="L139" s="500"/>
      <c r="M139" s="580"/>
      <c r="N139" s="108"/>
      <c r="O139" s="108"/>
      <c r="P139" s="108"/>
      <c r="Q139" s="108"/>
      <c r="R139" s="108"/>
      <c r="S139" s="108"/>
      <c r="T139" s="108"/>
      <c r="U139" s="108"/>
    </row>
    <row r="140" spans="1:21" ht="18">
      <c r="A140" s="530"/>
      <c r="B140" s="531"/>
      <c r="C140" s="532"/>
      <c r="D140" s="532"/>
      <c r="E140" s="532"/>
      <c r="F140" s="532"/>
      <c r="G140" s="532"/>
      <c r="H140" s="532"/>
      <c r="I140" s="532"/>
      <c r="J140" s="425"/>
      <c r="K140" s="500"/>
      <c r="L140" s="500"/>
      <c r="M140" s="580"/>
      <c r="N140" s="108"/>
      <c r="O140" s="108"/>
      <c r="P140" s="108"/>
      <c r="Q140" s="108"/>
      <c r="R140" s="108"/>
      <c r="S140" s="108"/>
      <c r="T140" s="108"/>
      <c r="U140" s="108"/>
    </row>
    <row r="141" spans="1:21" ht="18">
      <c r="A141" s="530"/>
      <c r="B141" s="531"/>
      <c r="C141" s="532"/>
      <c r="D141" s="532"/>
      <c r="E141" s="532"/>
      <c r="F141" s="532"/>
      <c r="G141" s="532"/>
      <c r="H141" s="532"/>
      <c r="I141" s="532"/>
      <c r="J141" s="425"/>
      <c r="K141" s="500"/>
      <c r="L141" s="500"/>
      <c r="M141" s="580"/>
      <c r="N141" s="108"/>
      <c r="O141" s="108"/>
      <c r="P141" s="108"/>
      <c r="Q141" s="108"/>
      <c r="R141" s="108"/>
      <c r="S141" s="108"/>
      <c r="T141" s="108"/>
      <c r="U141" s="108"/>
    </row>
    <row r="142" spans="1:21" ht="18">
      <c r="A142" s="530"/>
      <c r="B142" s="531"/>
      <c r="C142" s="532"/>
      <c r="D142" s="532"/>
      <c r="E142" s="532"/>
      <c r="F142" s="532"/>
      <c r="G142" s="532"/>
      <c r="H142" s="532"/>
      <c r="I142" s="532"/>
      <c r="J142" s="425"/>
      <c r="K142" s="500"/>
      <c r="L142" s="500"/>
      <c r="M142" s="580"/>
      <c r="N142" s="108"/>
      <c r="O142" s="108"/>
      <c r="P142" s="108"/>
      <c r="Q142" s="108"/>
      <c r="R142" s="108"/>
      <c r="S142" s="108"/>
      <c r="T142" s="108"/>
      <c r="U142" s="108"/>
    </row>
    <row r="143" spans="1:21" ht="18">
      <c r="A143" s="530"/>
      <c r="B143" s="531"/>
      <c r="C143" s="532"/>
      <c r="D143" s="532"/>
      <c r="E143" s="532"/>
      <c r="F143" s="532"/>
      <c r="G143" s="532"/>
      <c r="H143" s="532"/>
      <c r="I143" s="532"/>
      <c r="J143" s="425"/>
      <c r="K143" s="500"/>
      <c r="L143" s="500"/>
      <c r="M143" s="580"/>
      <c r="N143" s="108"/>
      <c r="O143" s="108"/>
      <c r="P143" s="108"/>
      <c r="Q143" s="108"/>
      <c r="R143" s="108"/>
      <c r="S143" s="108"/>
      <c r="T143" s="108"/>
      <c r="U143" s="108"/>
    </row>
    <row r="144" spans="1:21" ht="18">
      <c r="A144" s="530"/>
      <c r="B144" s="531"/>
      <c r="C144" s="532"/>
      <c r="D144" s="532"/>
      <c r="E144" s="532"/>
      <c r="F144" s="532"/>
      <c r="G144" s="532"/>
      <c r="H144" s="532"/>
      <c r="I144" s="532"/>
      <c r="J144" s="425"/>
      <c r="K144" s="500"/>
      <c r="L144" s="500"/>
      <c r="M144" s="580"/>
      <c r="N144" s="108"/>
      <c r="O144" s="108"/>
      <c r="P144" s="108"/>
      <c r="Q144" s="108"/>
      <c r="R144" s="108"/>
      <c r="S144" s="108"/>
      <c r="T144" s="108"/>
      <c r="U144" s="108"/>
    </row>
    <row r="145" spans="1:21" ht="18">
      <c r="A145" s="530"/>
      <c r="B145" s="531"/>
      <c r="C145" s="532"/>
      <c r="D145" s="532"/>
      <c r="E145" s="532"/>
      <c r="F145" s="532"/>
      <c r="G145" s="532"/>
      <c r="H145" s="532"/>
      <c r="I145" s="532"/>
      <c r="J145" s="425"/>
      <c r="K145" s="500"/>
      <c r="L145" s="500"/>
      <c r="M145" s="580"/>
      <c r="N145" s="108"/>
      <c r="O145" s="108"/>
      <c r="P145" s="108"/>
      <c r="Q145" s="108"/>
      <c r="R145" s="108"/>
      <c r="S145" s="108"/>
      <c r="T145" s="108"/>
      <c r="U145" s="108"/>
    </row>
    <row r="146" spans="1:21" ht="18">
      <c r="A146" s="530"/>
      <c r="B146" s="531"/>
      <c r="C146" s="532"/>
      <c r="D146" s="532"/>
      <c r="E146" s="532"/>
      <c r="F146" s="532"/>
      <c r="G146" s="532"/>
      <c r="H146" s="532"/>
      <c r="I146" s="532"/>
      <c r="J146" s="425"/>
      <c r="K146" s="500"/>
      <c r="L146" s="500"/>
      <c r="M146" s="580"/>
      <c r="N146" s="108"/>
      <c r="O146" s="108"/>
      <c r="P146" s="108"/>
      <c r="Q146" s="108"/>
      <c r="R146" s="108"/>
      <c r="S146" s="108"/>
      <c r="T146" s="108"/>
      <c r="U146" s="108"/>
    </row>
    <row r="147" spans="1:21" ht="18">
      <c r="A147" s="530"/>
      <c r="B147" s="531"/>
      <c r="C147" s="532"/>
      <c r="D147" s="532"/>
      <c r="E147" s="532"/>
      <c r="F147" s="532"/>
      <c r="G147" s="532"/>
      <c r="H147" s="532"/>
      <c r="I147" s="532"/>
      <c r="J147" s="425"/>
      <c r="K147" s="500"/>
      <c r="L147" s="500"/>
      <c r="M147" s="580"/>
      <c r="N147" s="108"/>
      <c r="O147" s="108"/>
      <c r="P147" s="108"/>
      <c r="Q147" s="108"/>
      <c r="R147" s="108"/>
      <c r="S147" s="108"/>
      <c r="T147" s="108"/>
      <c r="U147" s="108"/>
    </row>
    <row r="148" spans="1:21" ht="18">
      <c r="A148" s="530"/>
      <c r="B148" s="531"/>
      <c r="C148" s="532"/>
      <c r="D148" s="532"/>
      <c r="E148" s="532"/>
      <c r="F148" s="532"/>
      <c r="G148" s="532"/>
      <c r="H148" s="532"/>
      <c r="I148" s="532"/>
      <c r="J148" s="425"/>
      <c r="K148" s="500"/>
      <c r="L148" s="500"/>
      <c r="M148" s="580"/>
      <c r="N148" s="108"/>
      <c r="O148" s="108"/>
      <c r="P148" s="108"/>
      <c r="Q148" s="108"/>
      <c r="R148" s="108"/>
      <c r="S148" s="108"/>
      <c r="T148" s="108"/>
      <c r="U148" s="108"/>
    </row>
    <row r="149" spans="1:21" ht="18">
      <c r="A149" s="530"/>
      <c r="B149" s="531"/>
      <c r="C149" s="532"/>
      <c r="D149" s="532"/>
      <c r="E149" s="532"/>
      <c r="F149" s="532"/>
      <c r="G149" s="532"/>
      <c r="H149" s="532"/>
      <c r="I149" s="532"/>
      <c r="J149" s="425"/>
      <c r="K149" s="500"/>
      <c r="L149" s="500"/>
      <c r="M149" s="580"/>
      <c r="N149" s="108"/>
      <c r="O149" s="108"/>
      <c r="P149" s="108"/>
      <c r="Q149" s="108"/>
      <c r="R149" s="108"/>
      <c r="S149" s="108"/>
      <c r="T149" s="108"/>
      <c r="U149" s="108"/>
    </row>
    <row r="150" spans="1:21" ht="18">
      <c r="A150" s="530"/>
      <c r="B150" s="531"/>
      <c r="C150" s="532"/>
      <c r="D150" s="532"/>
      <c r="E150" s="532"/>
      <c r="F150" s="532"/>
      <c r="G150" s="532"/>
      <c r="H150" s="532"/>
      <c r="I150" s="532"/>
      <c r="J150" s="425"/>
      <c r="K150" s="500"/>
      <c r="L150" s="500"/>
      <c r="M150" s="580"/>
      <c r="N150" s="108"/>
      <c r="O150" s="108"/>
      <c r="P150" s="108"/>
      <c r="Q150" s="108"/>
      <c r="R150" s="108"/>
      <c r="S150" s="108"/>
      <c r="T150" s="108"/>
      <c r="U150" s="108"/>
    </row>
    <row r="151" spans="1:21" ht="18">
      <c r="A151" s="530"/>
      <c r="B151" s="531"/>
      <c r="C151" s="532"/>
      <c r="D151" s="532"/>
      <c r="E151" s="532"/>
      <c r="F151" s="532"/>
      <c r="G151" s="532"/>
      <c r="H151" s="532"/>
      <c r="I151" s="532"/>
      <c r="J151" s="425"/>
      <c r="K151" s="500"/>
      <c r="L151" s="500"/>
      <c r="M151" s="580"/>
      <c r="N151" s="108"/>
      <c r="O151" s="108"/>
      <c r="P151" s="108"/>
      <c r="Q151" s="108"/>
      <c r="R151" s="108"/>
      <c r="S151" s="108"/>
      <c r="T151" s="108"/>
      <c r="U151" s="108"/>
    </row>
    <row r="152" spans="1:21" ht="18">
      <c r="A152" s="530"/>
      <c r="B152" s="531"/>
      <c r="C152" s="532"/>
      <c r="D152" s="532"/>
      <c r="E152" s="532"/>
      <c r="F152" s="532"/>
      <c r="G152" s="532"/>
      <c r="H152" s="532"/>
      <c r="I152" s="532"/>
      <c r="J152" s="425"/>
      <c r="K152" s="500"/>
      <c r="L152" s="500"/>
      <c r="M152" s="580"/>
      <c r="N152" s="108"/>
      <c r="O152" s="108"/>
      <c r="P152" s="108"/>
      <c r="Q152" s="108"/>
      <c r="R152" s="108"/>
      <c r="S152" s="108"/>
      <c r="T152" s="108"/>
      <c r="U152" s="108"/>
    </row>
    <row r="153" spans="1:21" ht="18">
      <c r="A153" s="530"/>
      <c r="B153" s="531"/>
      <c r="C153" s="532"/>
      <c r="D153" s="532"/>
      <c r="E153" s="532"/>
      <c r="F153" s="532"/>
      <c r="G153" s="532"/>
      <c r="H153" s="532"/>
      <c r="I153" s="532"/>
      <c r="J153" s="425"/>
      <c r="K153" s="500"/>
      <c r="L153" s="500"/>
      <c r="M153" s="580"/>
      <c r="N153" s="108"/>
      <c r="O153" s="108"/>
      <c r="P153" s="108"/>
      <c r="Q153" s="108"/>
      <c r="R153" s="108"/>
      <c r="S153" s="108"/>
      <c r="T153" s="108"/>
      <c r="U153" s="108"/>
    </row>
    <row r="154" spans="1:21" ht="18">
      <c r="A154" s="530"/>
      <c r="B154" s="531"/>
      <c r="C154" s="532"/>
      <c r="D154" s="532"/>
      <c r="E154" s="532"/>
      <c r="F154" s="532"/>
      <c r="G154" s="532"/>
      <c r="H154" s="532"/>
      <c r="I154" s="532"/>
      <c r="J154" s="425"/>
      <c r="K154" s="500"/>
      <c r="L154" s="500"/>
      <c r="M154" s="580"/>
      <c r="N154" s="108"/>
      <c r="O154" s="108"/>
      <c r="P154" s="108"/>
      <c r="Q154" s="108"/>
      <c r="R154" s="108"/>
      <c r="S154" s="108"/>
      <c r="T154" s="108"/>
      <c r="U154" s="108"/>
    </row>
    <row r="155" spans="1:21" ht="18">
      <c r="A155" s="530"/>
      <c r="B155" s="531"/>
      <c r="C155" s="532"/>
      <c r="D155" s="532"/>
      <c r="E155" s="532"/>
      <c r="F155" s="532"/>
      <c r="G155" s="532"/>
      <c r="H155" s="532"/>
      <c r="I155" s="532"/>
      <c r="J155" s="425"/>
      <c r="K155" s="500"/>
      <c r="L155" s="500"/>
      <c r="M155" s="580"/>
      <c r="N155" s="108"/>
      <c r="O155" s="108"/>
      <c r="P155" s="108"/>
      <c r="Q155" s="108"/>
      <c r="R155" s="108"/>
      <c r="S155" s="108"/>
      <c r="T155" s="108"/>
      <c r="U155" s="108"/>
    </row>
    <row r="156" spans="1:21" ht="18">
      <c r="A156" s="530"/>
      <c r="B156" s="531"/>
      <c r="C156" s="532"/>
      <c r="D156" s="532"/>
      <c r="E156" s="532"/>
      <c r="F156" s="532"/>
      <c r="G156" s="532"/>
      <c r="H156" s="532"/>
      <c r="I156" s="532"/>
      <c r="J156" s="425"/>
      <c r="K156" s="500"/>
      <c r="L156" s="500"/>
      <c r="M156" s="580"/>
      <c r="N156" s="108"/>
      <c r="O156" s="108"/>
      <c r="P156" s="108"/>
      <c r="Q156" s="108"/>
      <c r="R156" s="108"/>
      <c r="S156" s="108"/>
      <c r="T156" s="108"/>
      <c r="U156" s="108"/>
    </row>
    <row r="157" spans="1:21" ht="18">
      <c r="A157" s="533"/>
      <c r="B157" s="534"/>
      <c r="C157" s="422"/>
      <c r="D157" s="535"/>
      <c r="E157" s="535"/>
      <c r="F157" s="422"/>
      <c r="G157" s="422"/>
      <c r="H157" s="422"/>
      <c r="I157" s="422"/>
      <c r="J157" s="425"/>
      <c r="K157" s="108"/>
      <c r="L157" s="501"/>
      <c r="M157" s="501"/>
      <c r="N157" s="108"/>
      <c r="O157" s="108"/>
      <c r="P157" s="108"/>
      <c r="Q157" s="108"/>
      <c r="R157" s="108"/>
      <c r="S157" s="108"/>
      <c r="T157" s="108"/>
      <c r="U157" s="108"/>
    </row>
    <row r="158" spans="1:21" ht="18">
      <c r="A158" s="533"/>
      <c r="B158" s="534"/>
      <c r="C158" s="422"/>
      <c r="D158" s="535"/>
      <c r="E158" s="535"/>
      <c r="F158" s="422"/>
      <c r="G158" s="422"/>
      <c r="H158" s="422"/>
      <c r="I158" s="422"/>
      <c r="J158" s="425"/>
      <c r="K158" s="108"/>
      <c r="L158" s="501"/>
      <c r="M158" s="501"/>
      <c r="N158" s="108"/>
      <c r="O158" s="108"/>
      <c r="P158" s="108"/>
      <c r="Q158" s="108"/>
      <c r="R158" s="108"/>
      <c r="S158" s="108"/>
      <c r="T158" s="108"/>
      <c r="U158" s="108"/>
    </row>
    <row r="159" spans="1:21" ht="18">
      <c r="A159" s="533"/>
      <c r="B159" s="534"/>
      <c r="C159" s="422"/>
      <c r="D159" s="535"/>
      <c r="E159" s="535"/>
      <c r="F159" s="422"/>
      <c r="G159" s="422"/>
      <c r="H159" s="422"/>
      <c r="I159" s="422"/>
      <c r="J159" s="425"/>
      <c r="K159" s="108"/>
      <c r="L159" s="501"/>
      <c r="M159" s="501"/>
      <c r="N159" s="108"/>
      <c r="O159" s="108"/>
      <c r="P159" s="108"/>
      <c r="Q159" s="108"/>
      <c r="R159" s="108"/>
      <c r="S159" s="108"/>
      <c r="T159" s="108"/>
      <c r="U159" s="108"/>
    </row>
    <row r="160" spans="1:21" ht="18">
      <c r="A160" s="425"/>
      <c r="B160" s="425"/>
      <c r="C160" s="425"/>
      <c r="D160" s="511"/>
      <c r="E160" s="425"/>
      <c r="F160" s="425"/>
      <c r="G160" s="425"/>
      <c r="H160" s="425"/>
      <c r="I160" s="425"/>
      <c r="J160" s="425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1:21" ht="18">
      <c r="A161" s="425"/>
      <c r="B161" s="425"/>
      <c r="C161" s="425"/>
      <c r="D161" s="511"/>
      <c r="E161" s="425"/>
      <c r="F161" s="425"/>
      <c r="G161" s="425"/>
      <c r="H161" s="425"/>
      <c r="I161" s="425"/>
      <c r="J161" s="425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1:23" ht="36">
      <c r="A162" s="536" t="s">
        <v>132</v>
      </c>
      <c r="B162" s="537" t="s">
        <v>2</v>
      </c>
      <c r="C162" s="538" t="s">
        <v>59</v>
      </c>
      <c r="D162" s="539" t="s">
        <v>60</v>
      </c>
      <c r="E162" s="540" t="s">
        <v>133</v>
      </c>
      <c r="F162" s="541" t="s">
        <v>6</v>
      </c>
      <c r="G162" s="540" t="s">
        <v>62</v>
      </c>
      <c r="H162" s="540" t="s">
        <v>63</v>
      </c>
      <c r="I162" s="540" t="s">
        <v>64</v>
      </c>
      <c r="J162" s="581" t="s">
        <v>10</v>
      </c>
      <c r="K162" s="540" t="s">
        <v>65</v>
      </c>
      <c r="L162" s="540" t="s">
        <v>134</v>
      </c>
      <c r="M162" s="540" t="s">
        <v>135</v>
      </c>
      <c r="N162" s="582" t="s">
        <v>14</v>
      </c>
      <c r="O162" s="540" t="s">
        <v>68</v>
      </c>
      <c r="P162" s="540" t="s">
        <v>69</v>
      </c>
      <c r="Q162" s="540" t="s">
        <v>70</v>
      </c>
      <c r="R162" s="582" t="s">
        <v>18</v>
      </c>
      <c r="S162" s="618" t="s">
        <v>19</v>
      </c>
      <c r="T162" s="619" t="s">
        <v>136</v>
      </c>
      <c r="U162" s="620" t="s">
        <v>137</v>
      </c>
      <c r="W162" s="621"/>
    </row>
    <row r="163" spans="1:21" ht="18">
      <c r="A163" s="542">
        <v>1</v>
      </c>
      <c r="B163" s="543" t="s">
        <v>138</v>
      </c>
      <c r="C163" s="544"/>
      <c r="D163" s="544"/>
      <c r="E163" s="544"/>
      <c r="F163" s="545">
        <f aca="true" t="shared" si="49" ref="F163:F173">C163+D163+E163</f>
        <v>0</v>
      </c>
      <c r="G163" s="546"/>
      <c r="H163" s="544"/>
      <c r="I163" s="546"/>
      <c r="J163" s="583">
        <f aca="true" t="shared" si="50" ref="J163:J173">G163+H163+I163</f>
        <v>0</v>
      </c>
      <c r="K163" s="584"/>
      <c r="L163" s="585">
        <v>43845</v>
      </c>
      <c r="M163" s="585">
        <v>54554</v>
      </c>
      <c r="N163" s="586">
        <f aca="true" t="shared" si="51" ref="N163:N173">K163+L163+M163</f>
        <v>98399</v>
      </c>
      <c r="O163" s="587">
        <v>44871</v>
      </c>
      <c r="P163" s="557">
        <v>58954</v>
      </c>
      <c r="Q163" s="585"/>
      <c r="R163" s="622">
        <f aca="true" t="shared" si="52" ref="R163:R168">O163+P163+Q163</f>
        <v>103825</v>
      </c>
      <c r="S163" s="584">
        <f aca="true" t="shared" si="53" ref="S163:S173">F163+J163+N163+R163</f>
        <v>202224</v>
      </c>
      <c r="T163" s="623">
        <f aca="true" t="shared" si="54" ref="T163:T166">S163/4</f>
        <v>50556</v>
      </c>
      <c r="U163" s="377">
        <f>(T163*100)/T200</f>
        <v>26.490642262886457</v>
      </c>
    </row>
    <row r="164" spans="1:21" ht="18">
      <c r="A164" s="542">
        <v>2</v>
      </c>
      <c r="B164" s="543" t="s">
        <v>139</v>
      </c>
      <c r="C164" s="544"/>
      <c r="D164" s="544"/>
      <c r="E164" s="544"/>
      <c r="F164" s="545">
        <f t="shared" si="49"/>
        <v>0</v>
      </c>
      <c r="G164" s="546"/>
      <c r="H164" s="544"/>
      <c r="I164" s="546"/>
      <c r="J164" s="583">
        <f t="shared" si="50"/>
        <v>0</v>
      </c>
      <c r="K164" s="584"/>
      <c r="L164" s="585">
        <v>44605</v>
      </c>
      <c r="M164" s="585">
        <v>44045</v>
      </c>
      <c r="N164" s="586">
        <f t="shared" si="51"/>
        <v>88650</v>
      </c>
      <c r="O164" s="587">
        <v>57775</v>
      </c>
      <c r="P164" s="544">
        <v>41080</v>
      </c>
      <c r="Q164" s="585"/>
      <c r="R164" s="622">
        <f t="shared" si="52"/>
        <v>98855</v>
      </c>
      <c r="S164" s="584">
        <f t="shared" si="53"/>
        <v>187505</v>
      </c>
      <c r="T164" s="623">
        <f t="shared" si="54"/>
        <v>46876.25</v>
      </c>
      <c r="U164" s="377">
        <f>(T164*100)/T200</f>
        <v>24.56250433926005</v>
      </c>
    </row>
    <row r="165" spans="1:21" ht="18">
      <c r="A165" s="542">
        <v>3</v>
      </c>
      <c r="B165" s="543" t="s">
        <v>86</v>
      </c>
      <c r="C165" s="544"/>
      <c r="D165" s="544"/>
      <c r="E165" s="544"/>
      <c r="F165" s="545">
        <f t="shared" si="49"/>
        <v>0</v>
      </c>
      <c r="G165" s="546"/>
      <c r="H165" s="544"/>
      <c r="I165" s="546"/>
      <c r="J165" s="583">
        <f t="shared" si="50"/>
        <v>0</v>
      </c>
      <c r="K165" s="584"/>
      <c r="L165" s="585">
        <v>11977</v>
      </c>
      <c r="M165" s="585">
        <v>13738</v>
      </c>
      <c r="N165" s="586">
        <f t="shared" si="51"/>
        <v>25715</v>
      </c>
      <c r="O165" s="587">
        <v>10837</v>
      </c>
      <c r="P165" s="544">
        <v>14755</v>
      </c>
      <c r="Q165" s="585"/>
      <c r="R165" s="622">
        <f t="shared" si="52"/>
        <v>25592</v>
      </c>
      <c r="S165" s="584">
        <f t="shared" si="53"/>
        <v>51307</v>
      </c>
      <c r="T165" s="623">
        <f t="shared" si="54"/>
        <v>12826.75</v>
      </c>
      <c r="U165" s="377">
        <f>(T165*100)/T200</f>
        <v>6.7210389596779585</v>
      </c>
    </row>
    <row r="166" spans="1:21" ht="18">
      <c r="A166" s="542">
        <v>4</v>
      </c>
      <c r="B166" s="543" t="s">
        <v>87</v>
      </c>
      <c r="C166" s="547"/>
      <c r="D166" s="544"/>
      <c r="E166" s="544"/>
      <c r="F166" s="545">
        <f t="shared" si="49"/>
        <v>0</v>
      </c>
      <c r="G166" s="546"/>
      <c r="H166" s="544"/>
      <c r="I166" s="546"/>
      <c r="J166" s="583">
        <f t="shared" si="50"/>
        <v>0</v>
      </c>
      <c r="K166" s="584"/>
      <c r="L166" s="585">
        <v>20726</v>
      </c>
      <c r="M166" s="585">
        <v>25636</v>
      </c>
      <c r="N166" s="586">
        <f t="shared" si="51"/>
        <v>46362</v>
      </c>
      <c r="O166" s="587">
        <v>20383</v>
      </c>
      <c r="P166" s="544">
        <v>28909</v>
      </c>
      <c r="Q166" s="585"/>
      <c r="R166" s="622">
        <f t="shared" si="52"/>
        <v>49292</v>
      </c>
      <c r="S166" s="584">
        <f t="shared" si="53"/>
        <v>95654</v>
      </c>
      <c r="T166" s="623">
        <f t="shared" si="54"/>
        <v>23913.5</v>
      </c>
      <c r="U166" s="377">
        <f>(T166*100)/T200</f>
        <v>12.530342071238532</v>
      </c>
    </row>
    <row r="167" spans="1:21" ht="18">
      <c r="A167" s="548">
        <v>5</v>
      </c>
      <c r="B167" s="549" t="s">
        <v>140</v>
      </c>
      <c r="C167" s="125"/>
      <c r="D167" s="550"/>
      <c r="E167" s="551"/>
      <c r="F167" s="552">
        <f t="shared" si="49"/>
        <v>0</v>
      </c>
      <c r="G167" s="552"/>
      <c r="H167" s="551"/>
      <c r="I167" s="552"/>
      <c r="J167" s="588">
        <f t="shared" si="50"/>
        <v>0</v>
      </c>
      <c r="K167" s="589"/>
      <c r="L167" s="589">
        <v>0</v>
      </c>
      <c r="M167" s="589">
        <v>0</v>
      </c>
      <c r="N167" s="590">
        <f t="shared" si="51"/>
        <v>0</v>
      </c>
      <c r="O167" s="591">
        <v>450</v>
      </c>
      <c r="P167" s="592">
        <v>0</v>
      </c>
      <c r="Q167" s="589"/>
      <c r="R167" s="624">
        <f t="shared" si="52"/>
        <v>450</v>
      </c>
      <c r="S167" s="125">
        <f t="shared" si="53"/>
        <v>450</v>
      </c>
      <c r="T167" s="625"/>
      <c r="U167" s="264" t="e">
        <f>(T167*100)/T198</f>
        <v>#DIV/0!</v>
      </c>
    </row>
    <row r="168" spans="1:21" ht="18">
      <c r="A168" s="548">
        <v>6</v>
      </c>
      <c r="B168" s="549" t="s">
        <v>141</v>
      </c>
      <c r="C168" s="125"/>
      <c r="D168" s="550"/>
      <c r="E168" s="551"/>
      <c r="F168" s="552">
        <f t="shared" si="49"/>
        <v>0</v>
      </c>
      <c r="G168" s="552"/>
      <c r="H168" s="551"/>
      <c r="I168" s="552"/>
      <c r="J168" s="588">
        <f t="shared" si="50"/>
        <v>0</v>
      </c>
      <c r="K168" s="589"/>
      <c r="L168" s="589">
        <v>2250</v>
      </c>
      <c r="M168" s="589">
        <v>1350</v>
      </c>
      <c r="N168" s="590">
        <f t="shared" si="51"/>
        <v>3600</v>
      </c>
      <c r="O168" s="593">
        <v>2250</v>
      </c>
      <c r="P168" s="551">
        <v>3600</v>
      </c>
      <c r="Q168" s="589"/>
      <c r="R168" s="624">
        <f t="shared" si="52"/>
        <v>5850</v>
      </c>
      <c r="S168" s="125">
        <f t="shared" si="53"/>
        <v>9450</v>
      </c>
      <c r="T168" s="625"/>
      <c r="U168" s="264" t="e">
        <f>(T168*100)/T198</f>
        <v>#DIV/0!</v>
      </c>
    </row>
    <row r="169" spans="1:21" ht="18">
      <c r="A169" s="548">
        <v>7</v>
      </c>
      <c r="B169" s="553" t="s">
        <v>94</v>
      </c>
      <c r="C169" s="554"/>
      <c r="D169" s="555"/>
      <c r="E169" s="551"/>
      <c r="F169" s="552">
        <f t="shared" si="49"/>
        <v>0</v>
      </c>
      <c r="G169" s="552"/>
      <c r="H169" s="551"/>
      <c r="I169" s="552"/>
      <c r="J169" s="588">
        <f t="shared" si="50"/>
        <v>0</v>
      </c>
      <c r="K169" s="594"/>
      <c r="L169" s="594">
        <v>0</v>
      </c>
      <c r="M169" s="589">
        <v>1350</v>
      </c>
      <c r="N169" s="590">
        <f t="shared" si="51"/>
        <v>1350</v>
      </c>
      <c r="O169" s="595">
        <v>900</v>
      </c>
      <c r="P169" s="551">
        <v>450</v>
      </c>
      <c r="Q169" s="594"/>
      <c r="R169" s="624"/>
      <c r="S169" s="125">
        <f t="shared" si="53"/>
        <v>1350</v>
      </c>
      <c r="T169" s="625"/>
      <c r="U169" s="264" t="e">
        <f>(T169*100)/T198</f>
        <v>#DIV/0!</v>
      </c>
    </row>
    <row r="170" spans="1:21" ht="18">
      <c r="A170" s="542">
        <v>8</v>
      </c>
      <c r="B170" s="556" t="s">
        <v>88</v>
      </c>
      <c r="C170" s="557"/>
      <c r="D170" s="544"/>
      <c r="E170" s="544"/>
      <c r="F170" s="545">
        <f t="shared" si="49"/>
        <v>0</v>
      </c>
      <c r="G170" s="558"/>
      <c r="H170" s="544"/>
      <c r="I170" s="558"/>
      <c r="J170" s="583">
        <f t="shared" si="50"/>
        <v>0</v>
      </c>
      <c r="K170" s="596"/>
      <c r="L170" s="597">
        <v>35913</v>
      </c>
      <c r="M170" s="598">
        <v>43099</v>
      </c>
      <c r="N170" s="586">
        <f t="shared" si="51"/>
        <v>79012</v>
      </c>
      <c r="O170" s="596">
        <v>53791</v>
      </c>
      <c r="P170" s="599">
        <v>32502</v>
      </c>
      <c r="Q170" s="597"/>
      <c r="R170" s="622">
        <f aca="true" t="shared" si="55" ref="R170:R173">O170+P170+Q170</f>
        <v>86293</v>
      </c>
      <c r="S170" s="584">
        <f t="shared" si="53"/>
        <v>165305</v>
      </c>
      <c r="T170" s="623">
        <f aca="true" t="shared" si="56" ref="T170:T173">S170/4</f>
        <v>41326.25</v>
      </c>
      <c r="U170" s="377">
        <f>(T170*100)/T200</f>
        <v>21.654381375437364</v>
      </c>
    </row>
    <row r="171" spans="1:21" ht="18">
      <c r="A171" s="559">
        <v>9</v>
      </c>
      <c r="B171" s="560" t="s">
        <v>89</v>
      </c>
      <c r="C171" s="561"/>
      <c r="D171" s="561"/>
      <c r="E171" s="561"/>
      <c r="F171" s="562">
        <f t="shared" si="49"/>
        <v>0</v>
      </c>
      <c r="G171" s="563"/>
      <c r="H171" s="561"/>
      <c r="I171" s="563"/>
      <c r="J171" s="588">
        <f t="shared" si="50"/>
        <v>0</v>
      </c>
      <c r="K171" s="600"/>
      <c r="L171" s="601">
        <v>11361</v>
      </c>
      <c r="M171" s="602">
        <v>10522</v>
      </c>
      <c r="N171" s="590">
        <f t="shared" si="51"/>
        <v>21883</v>
      </c>
      <c r="O171" s="600">
        <v>10774</v>
      </c>
      <c r="P171" s="561">
        <v>13581</v>
      </c>
      <c r="Q171" s="601"/>
      <c r="R171" s="624">
        <f t="shared" si="55"/>
        <v>24355</v>
      </c>
      <c r="S171" s="608">
        <f t="shared" si="53"/>
        <v>46238</v>
      </c>
      <c r="T171" s="626"/>
      <c r="U171" s="377">
        <f>(T171*100)/T200</f>
        <v>0</v>
      </c>
    </row>
    <row r="172" spans="1:21" ht="18">
      <c r="A172" s="559">
        <v>10</v>
      </c>
      <c r="B172" s="560" t="s">
        <v>127</v>
      </c>
      <c r="C172" s="561"/>
      <c r="D172" s="561"/>
      <c r="E172" s="561"/>
      <c r="F172" s="562">
        <f t="shared" si="49"/>
        <v>0</v>
      </c>
      <c r="G172" s="563"/>
      <c r="H172" s="561"/>
      <c r="I172" s="603"/>
      <c r="J172" s="588">
        <f t="shared" si="50"/>
        <v>0</v>
      </c>
      <c r="K172" s="601"/>
      <c r="L172" s="601">
        <v>0</v>
      </c>
      <c r="M172" s="602">
        <v>0</v>
      </c>
      <c r="N172" s="590">
        <f t="shared" si="51"/>
        <v>0</v>
      </c>
      <c r="O172" s="604">
        <v>0</v>
      </c>
      <c r="P172" s="601"/>
      <c r="Q172" s="601"/>
      <c r="R172" s="624">
        <f t="shared" si="55"/>
        <v>0</v>
      </c>
      <c r="S172" s="608">
        <f t="shared" si="53"/>
        <v>0</v>
      </c>
      <c r="T172" s="626">
        <f t="shared" si="56"/>
        <v>0</v>
      </c>
      <c r="U172" s="377"/>
    </row>
    <row r="173" spans="1:21" ht="18">
      <c r="A173" s="542">
        <v>11</v>
      </c>
      <c r="B173" s="556" t="s">
        <v>100</v>
      </c>
      <c r="C173" s="544"/>
      <c r="D173" s="544"/>
      <c r="E173" s="544"/>
      <c r="F173" s="545">
        <f t="shared" si="49"/>
        <v>0</v>
      </c>
      <c r="G173" s="546"/>
      <c r="H173" s="544"/>
      <c r="I173" s="546"/>
      <c r="J173" s="583">
        <f t="shared" si="50"/>
        <v>0</v>
      </c>
      <c r="K173" s="605"/>
      <c r="L173" s="606">
        <v>0</v>
      </c>
      <c r="M173" s="585">
        <v>1487</v>
      </c>
      <c r="N173" s="586">
        <f t="shared" si="51"/>
        <v>1487</v>
      </c>
      <c r="O173" s="607">
        <v>3356</v>
      </c>
      <c r="P173" s="606">
        <v>4461</v>
      </c>
      <c r="Q173" s="606"/>
      <c r="R173" s="622">
        <f t="shared" si="55"/>
        <v>7817</v>
      </c>
      <c r="S173" s="584">
        <f t="shared" si="53"/>
        <v>9304</v>
      </c>
      <c r="T173" s="623">
        <f t="shared" si="56"/>
        <v>2326</v>
      </c>
      <c r="U173" s="377">
        <f>(T173*100)/T200</f>
        <v>1.2187917142074907</v>
      </c>
    </row>
    <row r="174" spans="1:21" ht="18">
      <c r="A174" s="548"/>
      <c r="B174" s="564" t="s">
        <v>142</v>
      </c>
      <c r="C174" s="565">
        <f aca="true" t="shared" si="57" ref="C174:U174">C163+C164+C165+C166+C170+C171+C172+C173</f>
        <v>0</v>
      </c>
      <c r="D174" s="565">
        <f t="shared" si="57"/>
        <v>0</v>
      </c>
      <c r="E174" s="565">
        <f t="shared" si="57"/>
        <v>0</v>
      </c>
      <c r="F174" s="566">
        <f t="shared" si="57"/>
        <v>0</v>
      </c>
      <c r="G174" s="565">
        <f t="shared" si="57"/>
        <v>0</v>
      </c>
      <c r="H174" s="565">
        <f t="shared" si="57"/>
        <v>0</v>
      </c>
      <c r="I174" s="565">
        <f t="shared" si="57"/>
        <v>0</v>
      </c>
      <c r="J174" s="566">
        <f t="shared" si="57"/>
        <v>0</v>
      </c>
      <c r="K174" s="565">
        <f t="shared" si="57"/>
        <v>0</v>
      </c>
      <c r="L174" s="565">
        <f t="shared" si="57"/>
        <v>168427</v>
      </c>
      <c r="M174" s="565">
        <f t="shared" si="57"/>
        <v>193081</v>
      </c>
      <c r="N174" s="566">
        <f t="shared" si="57"/>
        <v>361508</v>
      </c>
      <c r="O174" s="565">
        <f t="shared" si="57"/>
        <v>201787</v>
      </c>
      <c r="P174" s="565">
        <f t="shared" si="57"/>
        <v>194242</v>
      </c>
      <c r="Q174" s="565">
        <f t="shared" si="57"/>
        <v>0</v>
      </c>
      <c r="R174" s="566">
        <f t="shared" si="57"/>
        <v>396029</v>
      </c>
      <c r="S174" s="565">
        <f t="shared" si="57"/>
        <v>757537</v>
      </c>
      <c r="T174" s="565">
        <f t="shared" si="57"/>
        <v>177824.75</v>
      </c>
      <c r="U174" s="565">
        <f t="shared" si="57"/>
        <v>93.17770072270785</v>
      </c>
    </row>
    <row r="175" spans="1:21" ht="18">
      <c r="A175" s="548"/>
      <c r="B175" s="564" t="s">
        <v>143</v>
      </c>
      <c r="C175" s="565">
        <f aca="true" t="shared" si="58" ref="C175:U175">C167+C168+C169</f>
        <v>0</v>
      </c>
      <c r="D175" s="565">
        <f t="shared" si="58"/>
        <v>0</v>
      </c>
      <c r="E175" s="565">
        <f t="shared" si="58"/>
        <v>0</v>
      </c>
      <c r="F175" s="567">
        <f t="shared" si="58"/>
        <v>0</v>
      </c>
      <c r="G175" s="565">
        <f t="shared" si="58"/>
        <v>0</v>
      </c>
      <c r="H175" s="565">
        <f t="shared" si="58"/>
        <v>0</v>
      </c>
      <c r="I175" s="565">
        <f t="shared" si="58"/>
        <v>0</v>
      </c>
      <c r="J175" s="567">
        <f t="shared" si="58"/>
        <v>0</v>
      </c>
      <c r="K175" s="565">
        <f t="shared" si="58"/>
        <v>0</v>
      </c>
      <c r="L175" s="565">
        <f t="shared" si="58"/>
        <v>2250</v>
      </c>
      <c r="M175" s="565">
        <f t="shared" si="58"/>
        <v>2700</v>
      </c>
      <c r="N175" s="567">
        <f t="shared" si="58"/>
        <v>4950</v>
      </c>
      <c r="O175" s="565">
        <f t="shared" si="58"/>
        <v>3600</v>
      </c>
      <c r="P175" s="565">
        <f t="shared" si="58"/>
        <v>4050</v>
      </c>
      <c r="Q175" s="565">
        <f t="shared" si="58"/>
        <v>0</v>
      </c>
      <c r="R175" s="567">
        <f t="shared" si="58"/>
        <v>6300</v>
      </c>
      <c r="S175" s="565">
        <f t="shared" si="58"/>
        <v>11250</v>
      </c>
      <c r="T175" s="565">
        <f t="shared" si="58"/>
        <v>0</v>
      </c>
      <c r="U175" s="565" t="e">
        <f t="shared" si="58"/>
        <v>#DIV/0!</v>
      </c>
    </row>
    <row r="176" spans="1:21" ht="18">
      <c r="A176" s="559">
        <v>1</v>
      </c>
      <c r="B176" s="568" t="s">
        <v>96</v>
      </c>
      <c r="C176" s="561"/>
      <c r="D176" s="569"/>
      <c r="E176" s="561"/>
      <c r="F176" s="562">
        <f aca="true" t="shared" si="59" ref="F176:F179">C176+D176+E176</f>
        <v>0</v>
      </c>
      <c r="G176" s="563"/>
      <c r="H176" s="561"/>
      <c r="I176" s="563"/>
      <c r="J176" s="588">
        <f aca="true" t="shared" si="60" ref="J176:J179">G176+H176+I176</f>
        <v>0</v>
      </c>
      <c r="K176" s="608"/>
      <c r="L176" s="602">
        <v>900</v>
      </c>
      <c r="M176" s="602">
        <v>1020</v>
      </c>
      <c r="N176" s="590">
        <f aca="true" t="shared" si="61" ref="N176:N195">K176+L176+M176</f>
        <v>1920</v>
      </c>
      <c r="O176" s="609">
        <v>960</v>
      </c>
      <c r="P176" s="602">
        <v>1860</v>
      </c>
      <c r="Q176" s="602"/>
      <c r="R176" s="624">
        <f aca="true" t="shared" si="62" ref="R176:R179">O176+P176+Q176</f>
        <v>2820</v>
      </c>
      <c r="S176" s="608">
        <f aca="true" t="shared" si="63" ref="S176:S195">F176+J176+N176+R176</f>
        <v>4740</v>
      </c>
      <c r="T176" s="626"/>
      <c r="U176" s="377">
        <f>(T176*100)/T200</f>
        <v>0</v>
      </c>
    </row>
    <row r="177" spans="1:21" ht="18">
      <c r="A177" s="559">
        <v>2</v>
      </c>
      <c r="B177" s="568" t="s">
        <v>144</v>
      </c>
      <c r="C177" s="561"/>
      <c r="D177" s="569"/>
      <c r="E177" s="561"/>
      <c r="F177" s="562">
        <f t="shared" si="59"/>
        <v>0</v>
      </c>
      <c r="G177" s="563"/>
      <c r="H177" s="561"/>
      <c r="I177" s="563"/>
      <c r="J177" s="588">
        <f t="shared" si="60"/>
        <v>0</v>
      </c>
      <c r="K177" s="608"/>
      <c r="L177" s="602">
        <v>3150</v>
      </c>
      <c r="M177" s="602">
        <v>100</v>
      </c>
      <c r="N177" s="590">
        <f t="shared" si="61"/>
        <v>3250</v>
      </c>
      <c r="O177" s="610">
        <v>3050</v>
      </c>
      <c r="P177" s="602">
        <v>1700</v>
      </c>
      <c r="Q177" s="602"/>
      <c r="R177" s="624">
        <f t="shared" si="62"/>
        <v>4750</v>
      </c>
      <c r="S177" s="608">
        <f t="shared" si="63"/>
        <v>8000</v>
      </c>
      <c r="T177" s="626"/>
      <c r="U177" s="377">
        <f>(T177*100)/T200</f>
        <v>0</v>
      </c>
    </row>
    <row r="178" spans="1:24" ht="18">
      <c r="A178" s="559">
        <v>3</v>
      </c>
      <c r="B178" s="568" t="s">
        <v>145</v>
      </c>
      <c r="C178" s="561"/>
      <c r="D178" s="569"/>
      <c r="E178" s="561"/>
      <c r="F178" s="562">
        <f t="shared" si="59"/>
        <v>0</v>
      </c>
      <c r="G178" s="563"/>
      <c r="H178" s="561"/>
      <c r="I178" s="563"/>
      <c r="J178" s="588">
        <f t="shared" si="60"/>
        <v>0</v>
      </c>
      <c r="K178" s="608"/>
      <c r="L178" s="602">
        <v>3480</v>
      </c>
      <c r="M178" s="602">
        <v>3720</v>
      </c>
      <c r="N178" s="590">
        <f t="shared" si="61"/>
        <v>7200</v>
      </c>
      <c r="O178" s="481">
        <v>2460</v>
      </c>
      <c r="P178" s="602">
        <v>3900</v>
      </c>
      <c r="Q178" s="602"/>
      <c r="R178" s="624">
        <f t="shared" si="62"/>
        <v>6360</v>
      </c>
      <c r="S178" s="608">
        <f t="shared" si="63"/>
        <v>13560</v>
      </c>
      <c r="T178" s="626"/>
      <c r="U178" s="377">
        <f>(T178*100)/T200</f>
        <v>0</v>
      </c>
      <c r="X178" s="627"/>
    </row>
    <row r="179" spans="1:21" ht="18">
      <c r="A179" s="559">
        <v>4</v>
      </c>
      <c r="B179" s="568" t="s">
        <v>130</v>
      </c>
      <c r="C179" s="561"/>
      <c r="D179" s="569"/>
      <c r="E179" s="561"/>
      <c r="F179" s="562">
        <f t="shared" si="59"/>
        <v>0</v>
      </c>
      <c r="G179" s="563"/>
      <c r="H179" s="561"/>
      <c r="I179" s="563"/>
      <c r="J179" s="588">
        <f t="shared" si="60"/>
        <v>0</v>
      </c>
      <c r="K179" s="608"/>
      <c r="L179" s="602">
        <v>1620</v>
      </c>
      <c r="M179" s="602">
        <v>0</v>
      </c>
      <c r="N179" s="590">
        <f t="shared" si="61"/>
        <v>1620</v>
      </c>
      <c r="O179" s="611"/>
      <c r="P179" s="602"/>
      <c r="Q179" s="602"/>
      <c r="R179" s="624">
        <f t="shared" si="62"/>
        <v>0</v>
      </c>
      <c r="S179" s="608">
        <f t="shared" si="63"/>
        <v>1620</v>
      </c>
      <c r="T179" s="626"/>
      <c r="U179" s="377"/>
    </row>
    <row r="180" spans="1:21" ht="18">
      <c r="A180" s="559">
        <v>4</v>
      </c>
      <c r="B180" s="568" t="s">
        <v>99</v>
      </c>
      <c r="C180" s="561"/>
      <c r="D180" s="569"/>
      <c r="E180" s="561"/>
      <c r="F180" s="562"/>
      <c r="G180" s="563"/>
      <c r="H180" s="561"/>
      <c r="I180" s="563"/>
      <c r="J180" s="588"/>
      <c r="K180" s="608"/>
      <c r="L180" s="602"/>
      <c r="M180" s="602">
        <v>1680</v>
      </c>
      <c r="N180" s="590">
        <f t="shared" si="61"/>
        <v>1680</v>
      </c>
      <c r="O180" s="611">
        <v>1320</v>
      </c>
      <c r="P180" s="602">
        <v>1860</v>
      </c>
      <c r="Q180" s="602"/>
      <c r="R180" s="624"/>
      <c r="S180" s="608">
        <f t="shared" si="63"/>
        <v>1680</v>
      </c>
      <c r="T180" s="626"/>
      <c r="U180" s="377">
        <f>(T180*100)/T200</f>
        <v>0</v>
      </c>
    </row>
    <row r="181" spans="1:21" ht="18">
      <c r="A181" s="542">
        <v>5</v>
      </c>
      <c r="B181" s="543" t="s">
        <v>146</v>
      </c>
      <c r="C181" s="544"/>
      <c r="D181" s="570"/>
      <c r="E181" s="544"/>
      <c r="F181" s="545">
        <f aca="true" t="shared" si="64" ref="F181:F192">C181+D181+E181</f>
        <v>0</v>
      </c>
      <c r="G181" s="546"/>
      <c r="H181" s="544"/>
      <c r="I181" s="546"/>
      <c r="J181" s="583">
        <f aca="true" t="shared" si="65" ref="J181:J195">G181+H181+I181</f>
        <v>0</v>
      </c>
      <c r="K181" s="612"/>
      <c r="L181" s="585">
        <v>3560</v>
      </c>
      <c r="M181" s="585">
        <v>5060</v>
      </c>
      <c r="N181" s="586">
        <f t="shared" si="61"/>
        <v>8620</v>
      </c>
      <c r="O181" s="613">
        <v>4000</v>
      </c>
      <c r="P181" s="585">
        <v>4880</v>
      </c>
      <c r="Q181" s="585"/>
      <c r="R181" s="622">
        <f aca="true" t="shared" si="66" ref="R181:R192">O181+P181+Q181</f>
        <v>8880</v>
      </c>
      <c r="S181" s="584">
        <f t="shared" si="63"/>
        <v>17500</v>
      </c>
      <c r="T181" s="623"/>
      <c r="U181" s="628">
        <f>(T181*100)/T200</f>
        <v>0</v>
      </c>
    </row>
    <row r="182" spans="1:21" ht="18">
      <c r="A182" s="542">
        <v>6</v>
      </c>
      <c r="B182" s="543" t="s">
        <v>89</v>
      </c>
      <c r="C182" s="544"/>
      <c r="D182" s="570"/>
      <c r="E182" s="544"/>
      <c r="F182" s="545">
        <f t="shared" si="64"/>
        <v>0</v>
      </c>
      <c r="G182" s="546"/>
      <c r="H182" s="544"/>
      <c r="I182" s="546"/>
      <c r="J182" s="583">
        <f t="shared" si="65"/>
        <v>0</v>
      </c>
      <c r="K182" s="584"/>
      <c r="L182" s="585">
        <v>12720</v>
      </c>
      <c r="M182" s="585">
        <v>14550</v>
      </c>
      <c r="N182" s="586">
        <f t="shared" si="61"/>
        <v>27270</v>
      </c>
      <c r="O182" s="614">
        <v>11820</v>
      </c>
      <c r="P182" s="585">
        <v>12990</v>
      </c>
      <c r="Q182" s="585"/>
      <c r="R182" s="622">
        <f t="shared" si="66"/>
        <v>24810</v>
      </c>
      <c r="S182" s="584">
        <f t="shared" si="63"/>
        <v>52080</v>
      </c>
      <c r="T182" s="623">
        <f>S182/4</f>
        <v>13020</v>
      </c>
      <c r="U182" s="628">
        <f>(T182*100)/T200</f>
        <v>6.822299277292145</v>
      </c>
    </row>
    <row r="183" spans="1:21" ht="18">
      <c r="A183" s="559">
        <v>7</v>
      </c>
      <c r="B183" s="571" t="s">
        <v>100</v>
      </c>
      <c r="C183" s="561"/>
      <c r="D183" s="569"/>
      <c r="E183" s="561"/>
      <c r="F183" s="562">
        <f t="shared" si="64"/>
        <v>0</v>
      </c>
      <c r="G183" s="563"/>
      <c r="H183" s="561"/>
      <c r="I183" s="563"/>
      <c r="J183" s="588">
        <f t="shared" si="65"/>
        <v>0</v>
      </c>
      <c r="K183" s="602"/>
      <c r="L183" s="602">
        <v>1020</v>
      </c>
      <c r="M183" s="602">
        <v>1080</v>
      </c>
      <c r="N183" s="590">
        <f t="shared" si="61"/>
        <v>2100</v>
      </c>
      <c r="O183" s="615">
        <v>1140</v>
      </c>
      <c r="P183" s="602">
        <v>1080</v>
      </c>
      <c r="Q183" s="602"/>
      <c r="R183" s="624">
        <f t="shared" si="66"/>
        <v>2220</v>
      </c>
      <c r="S183" s="608">
        <f t="shared" si="63"/>
        <v>4320</v>
      </c>
      <c r="T183" s="626"/>
      <c r="U183" s="377">
        <f>(T183*100)/T200</f>
        <v>0</v>
      </c>
    </row>
    <row r="184" spans="1:21" ht="18">
      <c r="A184" s="559">
        <v>1</v>
      </c>
      <c r="B184" s="572" t="s">
        <v>102</v>
      </c>
      <c r="C184" s="561"/>
      <c r="D184" s="569"/>
      <c r="E184" s="561"/>
      <c r="F184" s="562">
        <f t="shared" si="64"/>
        <v>0</v>
      </c>
      <c r="G184" s="563"/>
      <c r="H184" s="561"/>
      <c r="I184" s="563"/>
      <c r="J184" s="588">
        <f t="shared" si="65"/>
        <v>0</v>
      </c>
      <c r="K184" s="608"/>
      <c r="L184" s="602">
        <v>1920</v>
      </c>
      <c r="M184" s="602">
        <v>1740</v>
      </c>
      <c r="N184" s="590">
        <f t="shared" si="61"/>
        <v>3660</v>
      </c>
      <c r="O184" s="493">
        <v>1620</v>
      </c>
      <c r="P184" s="602">
        <v>2160</v>
      </c>
      <c r="Q184" s="602"/>
      <c r="R184" s="624">
        <f t="shared" si="66"/>
        <v>3780</v>
      </c>
      <c r="S184" s="608">
        <f t="shared" si="63"/>
        <v>7440</v>
      </c>
      <c r="T184" s="626"/>
      <c r="U184" s="377">
        <f>(T184*100)/T200</f>
        <v>0</v>
      </c>
    </row>
    <row r="185" spans="1:21" ht="18">
      <c r="A185" s="559">
        <v>2</v>
      </c>
      <c r="B185" s="572" t="s">
        <v>103</v>
      </c>
      <c r="C185" s="561"/>
      <c r="D185" s="569"/>
      <c r="E185" s="561"/>
      <c r="F185" s="562">
        <f t="shared" si="64"/>
        <v>0</v>
      </c>
      <c r="G185" s="563"/>
      <c r="H185" s="561"/>
      <c r="I185" s="563"/>
      <c r="J185" s="588">
        <f t="shared" si="65"/>
        <v>0</v>
      </c>
      <c r="K185" s="608"/>
      <c r="L185" s="602">
        <v>2820</v>
      </c>
      <c r="M185" s="602">
        <v>1860</v>
      </c>
      <c r="N185" s="590">
        <f t="shared" si="61"/>
        <v>4680</v>
      </c>
      <c r="O185" s="467">
        <v>1920</v>
      </c>
      <c r="P185" s="602">
        <v>2280</v>
      </c>
      <c r="Q185" s="602"/>
      <c r="R185" s="624">
        <f t="shared" si="66"/>
        <v>4200</v>
      </c>
      <c r="S185" s="608">
        <f t="shared" si="63"/>
        <v>8880</v>
      </c>
      <c r="T185" s="626"/>
      <c r="U185" s="377">
        <f>(T185*100)/T200</f>
        <v>0</v>
      </c>
    </row>
    <row r="186" spans="1:21" ht="18">
      <c r="A186" s="559">
        <v>3</v>
      </c>
      <c r="B186" s="568" t="s">
        <v>104</v>
      </c>
      <c r="C186" s="561"/>
      <c r="D186" s="569"/>
      <c r="E186" s="561"/>
      <c r="F186" s="562">
        <f t="shared" si="64"/>
        <v>0</v>
      </c>
      <c r="G186" s="563"/>
      <c r="H186" s="561"/>
      <c r="I186" s="563"/>
      <c r="J186" s="588">
        <f t="shared" si="65"/>
        <v>0</v>
      </c>
      <c r="K186" s="608"/>
      <c r="L186" s="602">
        <v>1560</v>
      </c>
      <c r="M186" s="602">
        <v>1560</v>
      </c>
      <c r="N186" s="590">
        <f t="shared" si="61"/>
        <v>3120</v>
      </c>
      <c r="O186" s="467">
        <v>1740</v>
      </c>
      <c r="P186" s="602">
        <v>2280</v>
      </c>
      <c r="Q186" s="629"/>
      <c r="R186" s="624">
        <f t="shared" si="66"/>
        <v>4020</v>
      </c>
      <c r="S186" s="608">
        <f t="shared" si="63"/>
        <v>7140</v>
      </c>
      <c r="T186" s="626"/>
      <c r="U186" s="377">
        <f>(T186*100)/T200</f>
        <v>0</v>
      </c>
    </row>
    <row r="187" spans="1:21" ht="18">
      <c r="A187" s="559">
        <v>4</v>
      </c>
      <c r="B187" s="568" t="s">
        <v>105</v>
      </c>
      <c r="C187" s="561"/>
      <c r="D187" s="569"/>
      <c r="E187" s="561"/>
      <c r="F187" s="562">
        <f t="shared" si="64"/>
        <v>0</v>
      </c>
      <c r="G187" s="563"/>
      <c r="H187" s="561"/>
      <c r="I187" s="563"/>
      <c r="J187" s="588">
        <f t="shared" si="65"/>
        <v>0</v>
      </c>
      <c r="K187" s="608"/>
      <c r="L187" s="602">
        <v>2880</v>
      </c>
      <c r="M187" s="602">
        <v>1800</v>
      </c>
      <c r="N187" s="590">
        <f t="shared" si="61"/>
        <v>4680</v>
      </c>
      <c r="O187" s="467">
        <v>3300</v>
      </c>
      <c r="P187" s="616">
        <v>2160</v>
      </c>
      <c r="Q187" s="602"/>
      <c r="R187" s="624">
        <f t="shared" si="66"/>
        <v>5460</v>
      </c>
      <c r="S187" s="608">
        <f t="shared" si="63"/>
        <v>10140</v>
      </c>
      <c r="T187" s="626"/>
      <c r="U187" s="377">
        <f>(T187*100)/T200</f>
        <v>0</v>
      </c>
    </row>
    <row r="188" spans="1:21" ht="18">
      <c r="A188" s="559">
        <v>5</v>
      </c>
      <c r="B188" s="568" t="s">
        <v>106</v>
      </c>
      <c r="C188" s="561"/>
      <c r="D188" s="569"/>
      <c r="E188" s="561"/>
      <c r="F188" s="562">
        <f t="shared" si="64"/>
        <v>0</v>
      </c>
      <c r="G188" s="563"/>
      <c r="H188" s="561"/>
      <c r="I188" s="563"/>
      <c r="J188" s="588">
        <f t="shared" si="65"/>
        <v>0</v>
      </c>
      <c r="K188" s="608"/>
      <c r="L188" s="602">
        <v>2040</v>
      </c>
      <c r="M188" s="602">
        <v>1980</v>
      </c>
      <c r="N188" s="590">
        <f t="shared" si="61"/>
        <v>4020</v>
      </c>
      <c r="O188" s="467">
        <v>1380</v>
      </c>
      <c r="P188" s="616">
        <v>1680</v>
      </c>
      <c r="Q188" s="602"/>
      <c r="R188" s="624">
        <f t="shared" si="66"/>
        <v>3060</v>
      </c>
      <c r="S188" s="608">
        <f t="shared" si="63"/>
        <v>7080</v>
      </c>
      <c r="T188" s="626"/>
      <c r="U188" s="377">
        <f>(T188*100)/T200</f>
        <v>0</v>
      </c>
    </row>
    <row r="189" spans="1:21" ht="18">
      <c r="A189" s="559">
        <v>6</v>
      </c>
      <c r="B189" s="568" t="s">
        <v>107</v>
      </c>
      <c r="C189" s="561"/>
      <c r="D189" s="569"/>
      <c r="E189" s="561"/>
      <c r="F189" s="562">
        <f t="shared" si="64"/>
        <v>0</v>
      </c>
      <c r="G189" s="563"/>
      <c r="H189" s="561"/>
      <c r="I189" s="563"/>
      <c r="J189" s="588">
        <f t="shared" si="65"/>
        <v>0</v>
      </c>
      <c r="K189" s="608"/>
      <c r="L189" s="602">
        <v>1980</v>
      </c>
      <c r="M189" s="602">
        <v>1020</v>
      </c>
      <c r="N189" s="590">
        <f t="shared" si="61"/>
        <v>3000</v>
      </c>
      <c r="O189" s="467">
        <v>1200</v>
      </c>
      <c r="P189" s="616">
        <v>1860</v>
      </c>
      <c r="Q189" s="602"/>
      <c r="R189" s="624">
        <f t="shared" si="66"/>
        <v>3060</v>
      </c>
      <c r="S189" s="608">
        <f t="shared" si="63"/>
        <v>6060</v>
      </c>
      <c r="T189" s="626"/>
      <c r="U189" s="377">
        <f>(T189*100)/T200</f>
        <v>0</v>
      </c>
    </row>
    <row r="190" spans="1:21" ht="18">
      <c r="A190" s="559">
        <v>7</v>
      </c>
      <c r="B190" s="573" t="s">
        <v>108</v>
      </c>
      <c r="C190" s="561"/>
      <c r="D190" s="574"/>
      <c r="E190" s="561"/>
      <c r="F190" s="562">
        <f t="shared" si="64"/>
        <v>0</v>
      </c>
      <c r="G190" s="563"/>
      <c r="H190" s="561"/>
      <c r="I190" s="563"/>
      <c r="J190" s="588">
        <f t="shared" si="65"/>
        <v>0</v>
      </c>
      <c r="K190" s="617"/>
      <c r="L190" s="601">
        <v>1620</v>
      </c>
      <c r="M190" s="602">
        <v>1980</v>
      </c>
      <c r="N190" s="590">
        <f t="shared" si="61"/>
        <v>3600</v>
      </c>
      <c r="O190" s="467">
        <v>1620</v>
      </c>
      <c r="P190" s="616">
        <v>2100</v>
      </c>
      <c r="Q190" s="602"/>
      <c r="R190" s="624">
        <f t="shared" si="66"/>
        <v>3720</v>
      </c>
      <c r="S190" s="608">
        <f t="shared" si="63"/>
        <v>7320</v>
      </c>
      <c r="T190" s="626"/>
      <c r="U190" s="377">
        <f>(T190*100)/T200</f>
        <v>0</v>
      </c>
    </row>
    <row r="191" spans="1:21" ht="18">
      <c r="A191" s="559">
        <v>8</v>
      </c>
      <c r="B191" s="573" t="s">
        <v>131</v>
      </c>
      <c r="C191" s="561"/>
      <c r="D191" s="574"/>
      <c r="E191" s="561"/>
      <c r="F191" s="562">
        <f t="shared" si="64"/>
        <v>0</v>
      </c>
      <c r="G191" s="563"/>
      <c r="H191" s="561"/>
      <c r="I191" s="563"/>
      <c r="J191" s="588">
        <f t="shared" si="65"/>
        <v>0</v>
      </c>
      <c r="K191" s="600"/>
      <c r="L191" s="601">
        <v>2640</v>
      </c>
      <c r="M191" s="602">
        <v>3960</v>
      </c>
      <c r="N191" s="590">
        <f t="shared" si="61"/>
        <v>6600</v>
      </c>
      <c r="O191" s="467">
        <v>3120</v>
      </c>
      <c r="P191" s="616">
        <v>3720</v>
      </c>
      <c r="Q191" s="602"/>
      <c r="R191" s="624">
        <f t="shared" si="66"/>
        <v>6840</v>
      </c>
      <c r="S191" s="608">
        <f t="shared" si="63"/>
        <v>13440</v>
      </c>
      <c r="T191" s="626"/>
      <c r="U191" s="377">
        <f>(T191*100)/T200</f>
        <v>0</v>
      </c>
    </row>
    <row r="192" spans="1:21" ht="18">
      <c r="A192" s="559">
        <v>9</v>
      </c>
      <c r="B192" s="575" t="s">
        <v>110</v>
      </c>
      <c r="C192" s="561"/>
      <c r="D192" s="574"/>
      <c r="E192" s="561"/>
      <c r="F192" s="562">
        <f t="shared" si="64"/>
        <v>0</v>
      </c>
      <c r="G192" s="563"/>
      <c r="H192" s="561"/>
      <c r="I192" s="563"/>
      <c r="J192" s="588">
        <f t="shared" si="65"/>
        <v>0</v>
      </c>
      <c r="K192" s="600"/>
      <c r="L192" s="601">
        <v>960</v>
      </c>
      <c r="M192" s="602">
        <v>600</v>
      </c>
      <c r="N192" s="590">
        <f t="shared" si="61"/>
        <v>1560</v>
      </c>
      <c r="O192" s="467">
        <v>960</v>
      </c>
      <c r="P192" s="616">
        <v>1440</v>
      </c>
      <c r="Q192" s="602"/>
      <c r="R192" s="624">
        <f t="shared" si="66"/>
        <v>2400</v>
      </c>
      <c r="S192" s="608">
        <f t="shared" si="63"/>
        <v>3960</v>
      </c>
      <c r="T192" s="626"/>
      <c r="U192" s="377">
        <f>(T192*100)/T200</f>
        <v>0</v>
      </c>
    </row>
    <row r="193" spans="1:21" ht="18">
      <c r="A193" s="630">
        <v>10</v>
      </c>
      <c r="B193" s="631" t="s">
        <v>111</v>
      </c>
      <c r="C193" s="632"/>
      <c r="D193" s="574"/>
      <c r="E193" s="561"/>
      <c r="F193" s="562"/>
      <c r="G193" s="563"/>
      <c r="H193" s="561"/>
      <c r="I193" s="563"/>
      <c r="J193" s="588">
        <f t="shared" si="65"/>
        <v>0</v>
      </c>
      <c r="K193" s="600"/>
      <c r="L193" s="601">
        <v>1800</v>
      </c>
      <c r="M193" s="602">
        <v>1800</v>
      </c>
      <c r="N193" s="590">
        <f t="shared" si="61"/>
        <v>3600</v>
      </c>
      <c r="O193" s="467">
        <v>1080</v>
      </c>
      <c r="P193" s="601">
        <v>1320</v>
      </c>
      <c r="Q193" s="602"/>
      <c r="R193" s="624"/>
      <c r="S193" s="608">
        <f t="shared" si="63"/>
        <v>3600</v>
      </c>
      <c r="T193" s="626"/>
      <c r="U193" s="377">
        <f>(T193*100)/T200</f>
        <v>0</v>
      </c>
    </row>
    <row r="194" spans="1:21" ht="18">
      <c r="A194" s="630">
        <v>11</v>
      </c>
      <c r="B194" s="631" t="s">
        <v>112</v>
      </c>
      <c r="C194" s="632"/>
      <c r="D194" s="574"/>
      <c r="E194" s="561"/>
      <c r="F194" s="562"/>
      <c r="G194" s="563"/>
      <c r="H194" s="561"/>
      <c r="I194" s="563"/>
      <c r="J194" s="588">
        <f t="shared" si="65"/>
        <v>0</v>
      </c>
      <c r="K194" s="600"/>
      <c r="L194" s="601">
        <v>2400</v>
      </c>
      <c r="M194" s="602">
        <v>2700</v>
      </c>
      <c r="N194" s="590">
        <f t="shared" si="61"/>
        <v>5100</v>
      </c>
      <c r="O194" s="467">
        <v>1920</v>
      </c>
      <c r="P194" s="601">
        <v>1560</v>
      </c>
      <c r="Q194" s="602"/>
      <c r="R194" s="624"/>
      <c r="S194" s="608">
        <f t="shared" si="63"/>
        <v>5100</v>
      </c>
      <c r="T194" s="626"/>
      <c r="U194" s="377">
        <f>(T194*100)/T200</f>
        <v>0</v>
      </c>
    </row>
    <row r="195" spans="1:21" ht="18">
      <c r="A195" s="630">
        <v>12</v>
      </c>
      <c r="B195" s="631" t="s">
        <v>113</v>
      </c>
      <c r="C195" s="632"/>
      <c r="D195" s="574"/>
      <c r="E195" s="561"/>
      <c r="F195" s="562"/>
      <c r="G195" s="563"/>
      <c r="H195" s="561"/>
      <c r="I195" s="563"/>
      <c r="J195" s="588">
        <f t="shared" si="65"/>
        <v>0</v>
      </c>
      <c r="K195" s="600"/>
      <c r="L195" s="601">
        <v>1200</v>
      </c>
      <c r="M195" s="602">
        <v>3540</v>
      </c>
      <c r="N195" s="590">
        <f t="shared" si="61"/>
        <v>4740</v>
      </c>
      <c r="O195" s="467">
        <v>1320</v>
      </c>
      <c r="P195" s="601">
        <v>1860</v>
      </c>
      <c r="Q195" s="602"/>
      <c r="R195" s="624"/>
      <c r="S195" s="608">
        <f t="shared" si="63"/>
        <v>4740</v>
      </c>
      <c r="T195" s="626"/>
      <c r="U195" s="377">
        <f>(T195*100)/T200</f>
        <v>0</v>
      </c>
    </row>
    <row r="196" spans="1:21" ht="18">
      <c r="A196" s="633"/>
      <c r="B196" s="634" t="s">
        <v>147</v>
      </c>
      <c r="C196" s="565">
        <f aca="true" t="shared" si="67" ref="C196:U196">SUM(C176:C195)</f>
        <v>0</v>
      </c>
      <c r="D196" s="565">
        <f t="shared" si="67"/>
        <v>0</v>
      </c>
      <c r="E196" s="565">
        <f t="shared" si="67"/>
        <v>0</v>
      </c>
      <c r="F196" s="567">
        <f t="shared" si="67"/>
        <v>0</v>
      </c>
      <c r="G196" s="565">
        <f t="shared" si="67"/>
        <v>0</v>
      </c>
      <c r="H196" s="565">
        <f t="shared" si="67"/>
        <v>0</v>
      </c>
      <c r="I196" s="565">
        <f t="shared" si="67"/>
        <v>0</v>
      </c>
      <c r="J196" s="567">
        <f t="shared" si="67"/>
        <v>0</v>
      </c>
      <c r="K196" s="565">
        <f t="shared" si="67"/>
        <v>0</v>
      </c>
      <c r="L196" s="565">
        <f t="shared" si="67"/>
        <v>50270</v>
      </c>
      <c r="M196" s="565">
        <f t="shared" si="67"/>
        <v>51750</v>
      </c>
      <c r="N196" s="567">
        <f t="shared" si="67"/>
        <v>102020</v>
      </c>
      <c r="O196" s="565">
        <f t="shared" si="67"/>
        <v>45930</v>
      </c>
      <c r="P196" s="565">
        <f t="shared" si="67"/>
        <v>52690</v>
      </c>
      <c r="Q196" s="565">
        <f t="shared" si="67"/>
        <v>0</v>
      </c>
      <c r="R196" s="567">
        <f t="shared" si="67"/>
        <v>86380</v>
      </c>
      <c r="S196" s="565">
        <f t="shared" si="67"/>
        <v>188400</v>
      </c>
      <c r="T196" s="565">
        <f t="shared" si="67"/>
        <v>13020</v>
      </c>
      <c r="U196" s="565">
        <f t="shared" si="67"/>
        <v>6.822299277292145</v>
      </c>
    </row>
    <row r="197" spans="1:21" ht="18">
      <c r="A197" s="633"/>
      <c r="B197" s="564" t="s">
        <v>148</v>
      </c>
      <c r="C197" s="565">
        <f aca="true" t="shared" si="68" ref="C197:U197">C174+C196</f>
        <v>0</v>
      </c>
      <c r="D197" s="565">
        <f aca="true" t="shared" si="69" ref="D197:F197">D163+D164+D165+D166+D170+D171+D172+D173+D176+D177+D178+D179+D182+D183+D184+D185+D186+D187+D188+D189+D190+D191+D192</f>
        <v>0</v>
      </c>
      <c r="E197" s="565">
        <f t="shared" si="69"/>
        <v>0</v>
      </c>
      <c r="F197" s="567">
        <f t="shared" si="69"/>
        <v>0</v>
      </c>
      <c r="G197" s="565">
        <f t="shared" si="68"/>
        <v>0</v>
      </c>
      <c r="H197" s="565">
        <f t="shared" si="68"/>
        <v>0</v>
      </c>
      <c r="I197" s="565">
        <f t="shared" si="68"/>
        <v>0</v>
      </c>
      <c r="J197" s="640">
        <f t="shared" si="68"/>
        <v>0</v>
      </c>
      <c r="K197" s="641">
        <f t="shared" si="68"/>
        <v>0</v>
      </c>
      <c r="L197" s="641">
        <f t="shared" si="68"/>
        <v>218697</v>
      </c>
      <c r="M197" s="641">
        <f t="shared" si="68"/>
        <v>244831</v>
      </c>
      <c r="N197" s="640">
        <f t="shared" si="68"/>
        <v>463528</v>
      </c>
      <c r="O197" s="641">
        <f t="shared" si="68"/>
        <v>247717</v>
      </c>
      <c r="P197" s="641">
        <f t="shared" si="68"/>
        <v>246932</v>
      </c>
      <c r="Q197" s="565">
        <f t="shared" si="68"/>
        <v>0</v>
      </c>
      <c r="R197" s="567">
        <f t="shared" si="68"/>
        <v>482409</v>
      </c>
      <c r="S197" s="565">
        <f t="shared" si="68"/>
        <v>945937</v>
      </c>
      <c r="T197" s="641">
        <f t="shared" si="68"/>
        <v>190844.75</v>
      </c>
      <c r="U197" s="565">
        <f t="shared" si="68"/>
        <v>100</v>
      </c>
    </row>
    <row r="198" spans="1:21" ht="18">
      <c r="A198" s="633"/>
      <c r="B198" s="564" t="s">
        <v>149</v>
      </c>
      <c r="C198" s="565">
        <f>C175</f>
        <v>0</v>
      </c>
      <c r="D198" s="565">
        <f>D175</f>
        <v>0</v>
      </c>
      <c r="E198" s="565">
        <f>E175</f>
        <v>0</v>
      </c>
      <c r="F198" s="635">
        <f>C198+D198+E198</f>
        <v>0</v>
      </c>
      <c r="G198" s="565">
        <f aca="true" t="shared" si="70" ref="G198:I198">G167+G168</f>
        <v>0</v>
      </c>
      <c r="H198" s="565">
        <f t="shared" si="70"/>
        <v>0</v>
      </c>
      <c r="I198" s="565">
        <f t="shared" si="70"/>
        <v>0</v>
      </c>
      <c r="J198" s="640">
        <f aca="true" t="shared" si="71" ref="J198:Q198">J175</f>
        <v>0</v>
      </c>
      <c r="K198" s="641">
        <f t="shared" si="71"/>
        <v>0</v>
      </c>
      <c r="L198" s="641">
        <f t="shared" si="71"/>
        <v>2250</v>
      </c>
      <c r="M198" s="641">
        <f t="shared" si="71"/>
        <v>2700</v>
      </c>
      <c r="N198" s="640">
        <f t="shared" si="71"/>
        <v>4950</v>
      </c>
      <c r="O198" s="641">
        <f t="shared" si="71"/>
        <v>3600</v>
      </c>
      <c r="P198" s="641">
        <f t="shared" si="71"/>
        <v>4050</v>
      </c>
      <c r="Q198" s="565">
        <f t="shared" si="71"/>
        <v>0</v>
      </c>
      <c r="R198" s="567">
        <f>R167+R168</f>
        <v>6300</v>
      </c>
      <c r="S198" s="565">
        <f aca="true" t="shared" si="72" ref="S198:U198">S175</f>
        <v>11250</v>
      </c>
      <c r="T198" s="641">
        <f t="shared" si="72"/>
        <v>0</v>
      </c>
      <c r="U198" s="200" t="e">
        <f t="shared" si="72"/>
        <v>#DIV/0!</v>
      </c>
    </row>
    <row r="199" spans="1:21" ht="18">
      <c r="A199" s="239"/>
      <c r="B199" s="636" t="s">
        <v>19</v>
      </c>
      <c r="C199" s="637">
        <f>C197+C198</f>
        <v>0</v>
      </c>
      <c r="D199" s="638">
        <f>D174+D175+D196</f>
        <v>0</v>
      </c>
      <c r="E199" s="484">
        <f aca="true" t="shared" si="73" ref="E199:U199">E174+E196+E198</f>
        <v>0</v>
      </c>
      <c r="F199" s="639">
        <f>F174+F175+F196</f>
        <v>0</v>
      </c>
      <c r="G199" s="637">
        <f t="shared" si="73"/>
        <v>0</v>
      </c>
      <c r="H199" s="637">
        <f t="shared" si="73"/>
        <v>0</v>
      </c>
      <c r="I199" s="637">
        <f t="shared" si="73"/>
        <v>0</v>
      </c>
      <c r="J199" s="642">
        <f t="shared" si="73"/>
        <v>0</v>
      </c>
      <c r="K199" s="637">
        <f t="shared" si="73"/>
        <v>0</v>
      </c>
      <c r="L199" s="637">
        <f t="shared" si="73"/>
        <v>220947</v>
      </c>
      <c r="M199" s="637">
        <f t="shared" si="73"/>
        <v>247531</v>
      </c>
      <c r="N199" s="567">
        <f t="shared" si="73"/>
        <v>468478</v>
      </c>
      <c r="O199" s="637">
        <f t="shared" si="73"/>
        <v>251317</v>
      </c>
      <c r="P199" s="637">
        <f t="shared" si="73"/>
        <v>250982</v>
      </c>
      <c r="Q199" s="637">
        <f t="shared" si="73"/>
        <v>0</v>
      </c>
      <c r="R199" s="566">
        <f t="shared" si="73"/>
        <v>488709</v>
      </c>
      <c r="S199" s="637">
        <f t="shared" si="73"/>
        <v>957187</v>
      </c>
      <c r="T199" s="637">
        <f t="shared" si="73"/>
        <v>190844.75</v>
      </c>
      <c r="U199" s="637" t="e">
        <f t="shared" si="73"/>
        <v>#DIV/0!</v>
      </c>
    </row>
    <row r="200" spans="1:21" ht="18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>
        <f>K199+L199+M199</f>
        <v>468478</v>
      </c>
      <c r="O200" s="367">
        <v>238112.72</v>
      </c>
      <c r="P200" s="108"/>
      <c r="Q200" s="108"/>
      <c r="R200" s="367">
        <f>O199+P199+Q199</f>
        <v>502299</v>
      </c>
      <c r="S200" s="108"/>
      <c r="T200" s="108">
        <f>T197</f>
        <v>190844.75</v>
      </c>
      <c r="U200" s="108"/>
    </row>
    <row r="201" ht="15.75">
      <c r="O201" s="643">
        <f>O199-O200</f>
        <v>13204.279999999999</v>
      </c>
    </row>
  </sheetData>
  <sheetProtection/>
  <printOptions/>
  <pageMargins left="0" right="0" top="0.98" bottom="0.98" header="0.51" footer="0.51"/>
  <pageSetup horizontalDpi="600" verticalDpi="600" orientation="landscape" scale="39"/>
  <rowBreaks count="1" manualBreakCount="1">
    <brk id="20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U53"/>
  <sheetViews>
    <sheetView tabSelected="1" workbookViewId="0" topLeftCell="A1">
      <selection activeCell="I63" sqref="I63"/>
    </sheetView>
  </sheetViews>
  <sheetFormatPr defaultColWidth="8.00390625" defaultRowHeight="15.75"/>
  <cols>
    <col min="1" max="1" width="3.875" style="1" customWidth="1"/>
    <col min="2" max="2" width="23.375" style="1" customWidth="1"/>
    <col min="3" max="3" width="10.375" style="1" customWidth="1"/>
    <col min="4" max="4" width="11.00390625" style="1" customWidth="1"/>
    <col min="5" max="5" width="9.50390625" style="1" customWidth="1"/>
    <col min="6" max="6" width="8.50390625" style="1" customWidth="1"/>
    <col min="7" max="7" width="11.375" style="1" customWidth="1"/>
    <col min="8" max="8" width="10.625" style="1" customWidth="1"/>
    <col min="9" max="9" width="9.125" style="1" customWidth="1"/>
    <col min="10" max="10" width="9.00390625" style="1" customWidth="1"/>
    <col min="11" max="11" width="9.50390625" style="1" customWidth="1"/>
    <col min="12" max="13" width="9.50390625" style="1" bestFit="1" customWidth="1"/>
    <col min="14" max="14" width="8.875" style="1" customWidth="1"/>
    <col min="15" max="16" width="9.50390625" style="1" bestFit="1" customWidth="1"/>
    <col min="17" max="17" width="9.375" style="1" customWidth="1"/>
    <col min="18" max="18" width="9.00390625" style="1" customWidth="1"/>
    <col min="19" max="19" width="9.875" style="1" customWidth="1"/>
    <col min="20" max="21" width="11.25390625" style="1" bestFit="1" customWidth="1"/>
    <col min="22" max="16384" width="8.00390625" style="1" customWidth="1"/>
  </cols>
  <sheetData>
    <row r="3" ht="12.75">
      <c r="B3" s="2" t="s">
        <v>150</v>
      </c>
    </row>
    <row r="4" ht="12.75">
      <c r="B4" s="3" t="s">
        <v>151</v>
      </c>
    </row>
    <row r="5" ht="12.75">
      <c r="B5" s="3"/>
    </row>
    <row r="6" ht="12.75">
      <c r="B6" s="2"/>
    </row>
    <row r="8" spans="1:19" ht="49.5" customHeight="1">
      <c r="A8" s="4" t="s">
        <v>152</v>
      </c>
      <c r="B8" s="5" t="s">
        <v>153</v>
      </c>
      <c r="C8" s="6" t="s">
        <v>154</v>
      </c>
      <c r="D8" s="6" t="s">
        <v>155</v>
      </c>
      <c r="E8" s="6" t="s">
        <v>156</v>
      </c>
      <c r="F8" s="7" t="s">
        <v>6</v>
      </c>
      <c r="G8" s="6" t="s">
        <v>157</v>
      </c>
      <c r="H8" s="6" t="s">
        <v>158</v>
      </c>
      <c r="I8" s="6" t="s">
        <v>159</v>
      </c>
      <c r="J8" s="76" t="s">
        <v>10</v>
      </c>
      <c r="K8" s="77" t="s">
        <v>160</v>
      </c>
      <c r="L8" s="78" t="s">
        <v>161</v>
      </c>
      <c r="M8" s="78" t="s">
        <v>162</v>
      </c>
      <c r="N8" s="79" t="s">
        <v>14</v>
      </c>
      <c r="O8" s="80" t="s">
        <v>163</v>
      </c>
      <c r="P8" s="80" t="s">
        <v>164</v>
      </c>
      <c r="Q8" s="80" t="s">
        <v>17</v>
      </c>
      <c r="R8" s="99" t="s">
        <v>165</v>
      </c>
      <c r="S8" s="7" t="s">
        <v>19</v>
      </c>
    </row>
    <row r="9" spans="1:20" ht="12.75">
      <c r="A9" s="8">
        <v>1</v>
      </c>
      <c r="B9" s="9" t="s">
        <v>166</v>
      </c>
      <c r="C9" s="10">
        <v>27970.25</v>
      </c>
      <c r="D9" s="10">
        <f>ROUND(27970.25,2)</f>
        <v>27970.25</v>
      </c>
      <c r="E9" s="10">
        <v>27970.25</v>
      </c>
      <c r="F9" s="11">
        <f aca="true" t="shared" si="0" ref="F9:F16">C9+D9+E9</f>
        <v>83910.75</v>
      </c>
      <c r="G9" s="12"/>
      <c r="H9" s="12"/>
      <c r="I9" s="12"/>
      <c r="J9" s="81">
        <f aca="true" t="shared" si="1" ref="J9:J15">G9+H9+I9</f>
        <v>0</v>
      </c>
      <c r="K9" s="82"/>
      <c r="L9" s="83"/>
      <c r="M9" s="84"/>
      <c r="N9" s="85">
        <f aca="true" t="shared" si="2" ref="N9:N16">K9+L9+M9</f>
        <v>0</v>
      </c>
      <c r="O9" s="84"/>
      <c r="P9" s="83"/>
      <c r="Q9" s="83"/>
      <c r="R9" s="100">
        <f aca="true" t="shared" si="3" ref="R9:R16">O9+P9+Q9</f>
        <v>0</v>
      </c>
      <c r="S9" s="101">
        <f aca="true" t="shared" si="4" ref="S9:S16">F9+J9+N9+R9</f>
        <v>83910.75</v>
      </c>
      <c r="T9" s="26"/>
    </row>
    <row r="10" spans="1:20" ht="12.75">
      <c r="A10" s="13">
        <v>2</v>
      </c>
      <c r="B10" s="14" t="s">
        <v>167</v>
      </c>
      <c r="C10" s="15">
        <v>18115.06</v>
      </c>
      <c r="D10" s="10">
        <f>ROUND(18115.06,2)</f>
        <v>18115.06</v>
      </c>
      <c r="E10" s="15">
        <v>18115.06</v>
      </c>
      <c r="F10" s="11">
        <f t="shared" si="0"/>
        <v>54345.18000000001</v>
      </c>
      <c r="G10" s="16"/>
      <c r="H10" s="16"/>
      <c r="I10" s="16"/>
      <c r="J10" s="81">
        <f t="shared" si="1"/>
        <v>0</v>
      </c>
      <c r="K10" s="82"/>
      <c r="L10" s="83"/>
      <c r="M10" s="84"/>
      <c r="N10" s="85">
        <f t="shared" si="2"/>
        <v>0</v>
      </c>
      <c r="O10" s="84"/>
      <c r="P10" s="83"/>
      <c r="Q10" s="83"/>
      <c r="R10" s="100">
        <f t="shared" si="3"/>
        <v>0</v>
      </c>
      <c r="S10" s="101">
        <f t="shared" si="4"/>
        <v>54345.18000000001</v>
      </c>
      <c r="T10" s="26"/>
    </row>
    <row r="11" spans="1:20" ht="12.75">
      <c r="A11" s="17">
        <v>3</v>
      </c>
      <c r="B11" s="14" t="s">
        <v>168</v>
      </c>
      <c r="C11" s="15">
        <v>9328.69</v>
      </c>
      <c r="D11" s="10">
        <f aca="true" t="shared" si="5" ref="D11:D16">ROUND(C11,2)</f>
        <v>9328.69</v>
      </c>
      <c r="E11" s="15">
        <v>9328.69</v>
      </c>
      <c r="F11" s="11">
        <f t="shared" si="0"/>
        <v>27986.07</v>
      </c>
      <c r="G11" s="16"/>
      <c r="H11" s="16"/>
      <c r="I11" s="16"/>
      <c r="J11" s="81">
        <f t="shared" si="1"/>
        <v>0</v>
      </c>
      <c r="K11" s="82"/>
      <c r="L11" s="83"/>
      <c r="M11" s="84"/>
      <c r="N11" s="85">
        <f t="shared" si="2"/>
        <v>0</v>
      </c>
      <c r="O11" s="84"/>
      <c r="P11" s="83"/>
      <c r="Q11" s="83"/>
      <c r="R11" s="100">
        <f t="shared" si="3"/>
        <v>0</v>
      </c>
      <c r="S11" s="101">
        <f t="shared" si="4"/>
        <v>27986.07</v>
      </c>
      <c r="T11" s="26"/>
    </row>
    <row r="12" spans="1:20" ht="12.75">
      <c r="A12" s="13">
        <v>4</v>
      </c>
      <c r="B12" s="14" t="s">
        <v>169</v>
      </c>
      <c r="C12" s="15">
        <v>7827.24</v>
      </c>
      <c r="D12" s="10">
        <f t="shared" si="5"/>
        <v>7827.24</v>
      </c>
      <c r="E12" s="15">
        <v>7827.24</v>
      </c>
      <c r="F12" s="11">
        <f t="shared" si="0"/>
        <v>23481.72</v>
      </c>
      <c r="G12" s="16"/>
      <c r="H12" s="16"/>
      <c r="I12" s="16"/>
      <c r="J12" s="81">
        <f t="shared" si="1"/>
        <v>0</v>
      </c>
      <c r="K12" s="82"/>
      <c r="L12" s="83"/>
      <c r="M12" s="84"/>
      <c r="N12" s="85">
        <f t="shared" si="2"/>
        <v>0</v>
      </c>
      <c r="O12" s="84"/>
      <c r="P12" s="83"/>
      <c r="Q12" s="83"/>
      <c r="R12" s="100">
        <f t="shared" si="3"/>
        <v>0</v>
      </c>
      <c r="S12" s="101">
        <f t="shared" si="4"/>
        <v>23481.72</v>
      </c>
      <c r="T12" s="26"/>
    </row>
    <row r="13" spans="1:20" ht="12.75">
      <c r="A13" s="13">
        <v>5</v>
      </c>
      <c r="B13" s="14" t="s">
        <v>170</v>
      </c>
      <c r="C13" s="15">
        <v>8675.75</v>
      </c>
      <c r="D13" s="10">
        <f t="shared" si="5"/>
        <v>8675.75</v>
      </c>
      <c r="E13" s="15">
        <v>8675.75</v>
      </c>
      <c r="F13" s="11">
        <f t="shared" si="0"/>
        <v>26027.25</v>
      </c>
      <c r="G13" s="18"/>
      <c r="H13" s="18"/>
      <c r="I13" s="18"/>
      <c r="J13" s="81">
        <f t="shared" si="1"/>
        <v>0</v>
      </c>
      <c r="K13" s="86"/>
      <c r="L13" s="83"/>
      <c r="M13" s="84"/>
      <c r="N13" s="85">
        <f t="shared" si="2"/>
        <v>0</v>
      </c>
      <c r="O13" s="84"/>
      <c r="P13" s="83"/>
      <c r="Q13" s="83"/>
      <c r="R13" s="100">
        <f t="shared" si="3"/>
        <v>0</v>
      </c>
      <c r="S13" s="101">
        <f t="shared" si="4"/>
        <v>26027.25</v>
      </c>
      <c r="T13" s="26"/>
    </row>
    <row r="14" spans="1:20" ht="25.5">
      <c r="A14" s="13">
        <v>6</v>
      </c>
      <c r="B14" s="19" t="s">
        <v>171</v>
      </c>
      <c r="C14" s="15">
        <v>11618.73</v>
      </c>
      <c r="D14" s="10">
        <f t="shared" si="5"/>
        <v>11618.73</v>
      </c>
      <c r="E14" s="15">
        <v>11618.73</v>
      </c>
      <c r="F14" s="11">
        <f t="shared" si="0"/>
        <v>34856.19</v>
      </c>
      <c r="G14" s="20"/>
      <c r="H14" s="20"/>
      <c r="I14" s="20"/>
      <c r="J14" s="81">
        <f t="shared" si="1"/>
        <v>0</v>
      </c>
      <c r="K14" s="82"/>
      <c r="L14" s="83"/>
      <c r="M14" s="84"/>
      <c r="N14" s="87">
        <f t="shared" si="2"/>
        <v>0</v>
      </c>
      <c r="O14" s="84"/>
      <c r="P14" s="83"/>
      <c r="Q14" s="102"/>
      <c r="R14" s="100">
        <f t="shared" si="3"/>
        <v>0</v>
      </c>
      <c r="S14" s="101">
        <f t="shared" si="4"/>
        <v>34856.19</v>
      </c>
      <c r="T14" s="26"/>
    </row>
    <row r="15" spans="1:20" ht="12.75">
      <c r="A15" s="13">
        <v>7</v>
      </c>
      <c r="B15" s="14" t="s">
        <v>28</v>
      </c>
      <c r="C15" s="21">
        <v>8549.59</v>
      </c>
      <c r="D15" s="10">
        <f t="shared" si="5"/>
        <v>8549.59</v>
      </c>
      <c r="E15" s="21">
        <v>8549.59</v>
      </c>
      <c r="F15" s="11">
        <f t="shared" si="0"/>
        <v>25648.77</v>
      </c>
      <c r="G15" s="22"/>
      <c r="H15" s="22"/>
      <c r="I15" s="22"/>
      <c r="J15" s="81">
        <f t="shared" si="1"/>
        <v>0</v>
      </c>
      <c r="K15" s="82"/>
      <c r="L15" s="83"/>
      <c r="M15" s="84"/>
      <c r="N15" s="87">
        <f t="shared" si="2"/>
        <v>0</v>
      </c>
      <c r="O15" s="84"/>
      <c r="P15" s="83"/>
      <c r="Q15" s="83"/>
      <c r="R15" s="101">
        <f t="shared" si="3"/>
        <v>0</v>
      </c>
      <c r="S15" s="101">
        <f t="shared" si="4"/>
        <v>25648.77</v>
      </c>
      <c r="T15" s="26"/>
    </row>
    <row r="16" spans="1:20" ht="12.75">
      <c r="A16" s="13">
        <v>8</v>
      </c>
      <c r="B16" s="14" t="s">
        <v>172</v>
      </c>
      <c r="C16" s="21">
        <v>10248.02</v>
      </c>
      <c r="D16" s="10">
        <f t="shared" si="5"/>
        <v>10248.02</v>
      </c>
      <c r="E16" s="21">
        <v>10248.03</v>
      </c>
      <c r="F16" s="11">
        <f t="shared" si="0"/>
        <v>30744.07</v>
      </c>
      <c r="G16" s="22"/>
      <c r="H16" s="23"/>
      <c r="I16" s="88"/>
      <c r="J16" s="81"/>
      <c r="K16" s="82">
        <v>0</v>
      </c>
      <c r="L16" s="83"/>
      <c r="M16" s="84"/>
      <c r="N16" s="87">
        <f t="shared" si="2"/>
        <v>0</v>
      </c>
      <c r="O16" s="84"/>
      <c r="P16" s="83"/>
      <c r="Q16" s="83"/>
      <c r="R16" s="101">
        <f t="shared" si="3"/>
        <v>0</v>
      </c>
      <c r="S16" s="101">
        <f t="shared" si="4"/>
        <v>30744.07</v>
      </c>
      <c r="T16" s="26"/>
    </row>
    <row r="17" spans="1:20" ht="12.75">
      <c r="A17" s="24"/>
      <c r="B17" s="14" t="s">
        <v>19</v>
      </c>
      <c r="C17" s="25">
        <f aca="true" t="shared" si="6" ref="C17:S17">SUM(C9:C16)</f>
        <v>102333.32999999999</v>
      </c>
      <c r="D17" s="25">
        <f t="shared" si="6"/>
        <v>102333.32999999999</v>
      </c>
      <c r="E17" s="25">
        <f t="shared" si="6"/>
        <v>102333.33999999998</v>
      </c>
      <c r="F17" s="25">
        <f t="shared" si="6"/>
        <v>307000</v>
      </c>
      <c r="G17" s="25">
        <f t="shared" si="6"/>
        <v>0</v>
      </c>
      <c r="H17" s="25">
        <f t="shared" si="6"/>
        <v>0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25">
        <f t="shared" si="6"/>
        <v>0</v>
      </c>
      <c r="M17" s="25">
        <f t="shared" si="6"/>
        <v>0</v>
      </c>
      <c r="N17" s="25">
        <f t="shared" si="6"/>
        <v>0</v>
      </c>
      <c r="O17" s="25">
        <f t="shared" si="6"/>
        <v>0</v>
      </c>
      <c r="P17" s="25">
        <f t="shared" si="6"/>
        <v>0</v>
      </c>
      <c r="Q17" s="25">
        <f t="shared" si="6"/>
        <v>0</v>
      </c>
      <c r="R17" s="25">
        <f t="shared" si="6"/>
        <v>0</v>
      </c>
      <c r="S17" s="25">
        <f t="shared" si="6"/>
        <v>307000</v>
      </c>
      <c r="T17" s="103"/>
    </row>
    <row r="18" spans="3:19" ht="12.75">
      <c r="C18" s="26"/>
      <c r="D18" s="26"/>
      <c r="E18" s="26"/>
      <c r="F18" s="27">
        <f>C17+D17+E17</f>
        <v>306999.99999999994</v>
      </c>
      <c r="J18" s="26">
        <f>G17+H17+I17</f>
        <v>0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3:19" ht="12.75">
      <c r="C19" s="26"/>
      <c r="D19" s="26"/>
      <c r="E19" s="26"/>
      <c r="F19" s="27"/>
      <c r="K19" s="26"/>
      <c r="L19" s="26"/>
      <c r="M19" s="26"/>
      <c r="N19" s="26"/>
      <c r="O19" s="26"/>
      <c r="P19" s="26"/>
      <c r="Q19" s="26"/>
      <c r="R19" s="26"/>
      <c r="S19" s="103"/>
    </row>
    <row r="20" spans="3:6" ht="12.75">
      <c r="C20" s="26"/>
      <c r="D20" s="26"/>
      <c r="E20" s="26"/>
      <c r="F20" s="27"/>
    </row>
    <row r="21" spans="1:17" ht="12.75">
      <c r="A21" s="1" t="s">
        <v>173</v>
      </c>
      <c r="Q21" s="1" t="s">
        <v>174</v>
      </c>
    </row>
    <row r="22" spans="1:17" ht="12.75">
      <c r="A22" s="1" t="s">
        <v>44</v>
      </c>
      <c r="Q22" s="1" t="s">
        <v>45</v>
      </c>
    </row>
    <row r="28" ht="13.5" hidden="1"/>
    <row r="29" spans="1:8" ht="23.25" hidden="1">
      <c r="A29" s="28" t="s">
        <v>132</v>
      </c>
      <c r="B29" s="29" t="s">
        <v>175</v>
      </c>
      <c r="C29" s="30" t="s">
        <v>48</v>
      </c>
      <c r="D29" s="31" t="s">
        <v>49</v>
      </c>
      <c r="E29" s="30" t="s">
        <v>176</v>
      </c>
      <c r="F29" s="31" t="s">
        <v>177</v>
      </c>
      <c r="G29" s="30" t="s">
        <v>178</v>
      </c>
      <c r="H29" s="32" t="s">
        <v>179</v>
      </c>
    </row>
    <row r="30" spans="1:8" ht="12.75" hidden="1">
      <c r="A30" s="33"/>
      <c r="B30" s="34" t="s">
        <v>166</v>
      </c>
      <c r="C30" s="35"/>
      <c r="D30" s="36"/>
      <c r="E30" s="37"/>
      <c r="F30" s="38"/>
      <c r="G30" s="37"/>
      <c r="H30" s="39"/>
    </row>
    <row r="31" spans="1:8" ht="12.75" hidden="1">
      <c r="A31" s="40"/>
      <c r="B31" s="24" t="s">
        <v>167</v>
      </c>
      <c r="C31" s="41"/>
      <c r="D31" s="42"/>
      <c r="E31" s="42"/>
      <c r="F31" s="43"/>
      <c r="G31" s="44"/>
      <c r="H31" s="45"/>
    </row>
    <row r="32" spans="1:8" ht="12.75" hidden="1">
      <c r="A32" s="40"/>
      <c r="B32" s="24" t="s">
        <v>168</v>
      </c>
      <c r="C32" s="41"/>
      <c r="D32" s="42"/>
      <c r="E32" s="42"/>
      <c r="F32" s="43"/>
      <c r="G32" s="44"/>
      <c r="H32" s="45"/>
    </row>
    <row r="33" spans="1:8" ht="12.75" hidden="1">
      <c r="A33" s="40"/>
      <c r="B33" s="24" t="s">
        <v>180</v>
      </c>
      <c r="C33" s="41"/>
      <c r="D33" s="42"/>
      <c r="E33" s="42"/>
      <c r="F33" s="43"/>
      <c r="G33" s="44"/>
      <c r="H33" s="45"/>
    </row>
    <row r="34" spans="1:8" ht="12.75" hidden="1">
      <c r="A34" s="40"/>
      <c r="B34" s="24" t="s">
        <v>170</v>
      </c>
      <c r="C34" s="41"/>
      <c r="D34" s="42"/>
      <c r="E34" s="42"/>
      <c r="F34" s="43"/>
      <c r="G34" s="44"/>
      <c r="H34" s="45"/>
    </row>
    <row r="35" spans="1:8" ht="12.75" hidden="1">
      <c r="A35" s="40"/>
      <c r="B35" s="24" t="s">
        <v>181</v>
      </c>
      <c r="C35" s="41"/>
      <c r="D35" s="42"/>
      <c r="E35" s="42"/>
      <c r="F35" s="43"/>
      <c r="G35" s="44"/>
      <c r="H35" s="45"/>
    </row>
    <row r="36" spans="1:8" ht="12.75" hidden="1">
      <c r="A36" s="46"/>
      <c r="B36" s="47" t="s">
        <v>28</v>
      </c>
      <c r="C36" s="48"/>
      <c r="D36" s="49"/>
      <c r="E36" s="49"/>
      <c r="F36" s="43"/>
      <c r="G36" s="50"/>
      <c r="H36" s="45"/>
    </row>
    <row r="37" spans="1:8" ht="13.5" hidden="1">
      <c r="A37" s="46"/>
      <c r="B37" s="51" t="s">
        <v>172</v>
      </c>
      <c r="C37" s="48"/>
      <c r="D37" s="52"/>
      <c r="E37" s="52"/>
      <c r="F37" s="53"/>
      <c r="G37" s="52"/>
      <c r="H37" s="45"/>
    </row>
    <row r="38" spans="1:8" ht="13.5" hidden="1">
      <c r="A38" s="54"/>
      <c r="B38" s="55" t="s">
        <v>19</v>
      </c>
      <c r="C38" s="56">
        <f aca="true" t="shared" si="7" ref="C38:H38">SUM(C30:C37)</f>
        <v>0</v>
      </c>
      <c r="D38" s="57">
        <f t="shared" si="7"/>
        <v>0</v>
      </c>
      <c r="E38" s="56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</row>
    <row r="39" ht="12.75" hidden="1"/>
    <row r="40" ht="12.75" hidden="1"/>
    <row r="41" ht="12.75" hidden="1"/>
    <row r="42" ht="12.75" hidden="1"/>
    <row r="43" spans="1:21" ht="25.5" hidden="1">
      <c r="A43" s="19" t="s">
        <v>152</v>
      </c>
      <c r="B43" s="5" t="s">
        <v>153</v>
      </c>
      <c r="C43" s="59" t="s">
        <v>154</v>
      </c>
      <c r="D43" s="59" t="s">
        <v>155</v>
      </c>
      <c r="E43" s="59" t="s">
        <v>156</v>
      </c>
      <c r="F43" s="7" t="s">
        <v>6</v>
      </c>
      <c r="G43" s="59" t="s">
        <v>157</v>
      </c>
      <c r="H43" s="59" t="s">
        <v>158</v>
      </c>
      <c r="I43" s="59" t="s">
        <v>159</v>
      </c>
      <c r="J43" s="76" t="s">
        <v>10</v>
      </c>
      <c r="K43" s="59" t="s">
        <v>160</v>
      </c>
      <c r="L43" s="89" t="s">
        <v>161</v>
      </c>
      <c r="M43" s="59" t="s">
        <v>162</v>
      </c>
      <c r="N43" s="76" t="s">
        <v>14</v>
      </c>
      <c r="O43" s="90" t="s">
        <v>163</v>
      </c>
      <c r="P43" s="91" t="s">
        <v>164</v>
      </c>
      <c r="Q43" s="90" t="s">
        <v>17</v>
      </c>
      <c r="R43" s="104" t="s">
        <v>165</v>
      </c>
      <c r="S43" s="104" t="s">
        <v>19</v>
      </c>
      <c r="T43" s="90" t="s">
        <v>71</v>
      </c>
      <c r="U43" s="7" t="s">
        <v>72</v>
      </c>
    </row>
    <row r="44" spans="1:21" ht="12.75" hidden="1">
      <c r="A44" s="60">
        <v>1</v>
      </c>
      <c r="B44" s="9" t="s">
        <v>166</v>
      </c>
      <c r="C44" s="61"/>
      <c r="D44" s="61"/>
      <c r="E44" s="61"/>
      <c r="F44" s="11">
        <f aca="true" t="shared" si="8" ref="F44:F52">C44+D44+E44</f>
        <v>0</v>
      </c>
      <c r="G44" s="62"/>
      <c r="H44" s="63"/>
      <c r="I44" s="92"/>
      <c r="J44" s="81">
        <f aca="true" t="shared" si="9" ref="J44:J52">G44+H44+I44</f>
        <v>0</v>
      </c>
      <c r="K44" s="73"/>
      <c r="L44" s="73">
        <v>30189</v>
      </c>
      <c r="M44" s="93">
        <v>30985</v>
      </c>
      <c r="N44" s="81">
        <f aca="true" t="shared" si="10" ref="N44:N52">K44+L44+M44</f>
        <v>61174</v>
      </c>
      <c r="O44" s="43">
        <v>33570</v>
      </c>
      <c r="P44" s="44">
        <v>39988</v>
      </c>
      <c r="Q44" s="43"/>
      <c r="R44" s="81">
        <f aca="true" t="shared" si="11" ref="R44:R52">O44+P44+Q44</f>
        <v>73558</v>
      </c>
      <c r="S44" s="81">
        <f aca="true" t="shared" si="12" ref="S44:S52">F44+J44+N44+R44</f>
        <v>134732</v>
      </c>
      <c r="T44" s="43">
        <f aca="true" t="shared" si="13" ref="T44:T52">S44/4</f>
        <v>33683</v>
      </c>
      <c r="U44" s="105">
        <f>ROUND(((T44*100)/T53),2)</f>
        <v>28.27</v>
      </c>
    </row>
    <row r="45" spans="1:21" ht="12.75" hidden="1">
      <c r="A45" s="64">
        <v>2</v>
      </c>
      <c r="B45" s="14" t="s">
        <v>167</v>
      </c>
      <c r="C45" s="65"/>
      <c r="D45" s="65"/>
      <c r="E45" s="65"/>
      <c r="F45" s="66">
        <f t="shared" si="8"/>
        <v>0</v>
      </c>
      <c r="G45" s="67"/>
      <c r="H45" s="68"/>
      <c r="I45" s="94"/>
      <c r="J45" s="81">
        <f t="shared" si="9"/>
        <v>0</v>
      </c>
      <c r="K45" s="73"/>
      <c r="L45" s="73">
        <v>35768</v>
      </c>
      <c r="M45" s="74">
        <v>7644</v>
      </c>
      <c r="N45" s="81">
        <f t="shared" si="10"/>
        <v>43412</v>
      </c>
      <c r="O45" s="43">
        <v>24582</v>
      </c>
      <c r="P45" s="44">
        <v>5720</v>
      </c>
      <c r="Q45" s="43"/>
      <c r="R45" s="81">
        <f t="shared" si="11"/>
        <v>30302</v>
      </c>
      <c r="S45" s="81">
        <f t="shared" si="12"/>
        <v>73714</v>
      </c>
      <c r="T45" s="43">
        <f t="shared" si="13"/>
        <v>18428.5</v>
      </c>
      <c r="U45" s="105">
        <f>ROUND(((T45*100)/T53),2)</f>
        <v>15.47</v>
      </c>
    </row>
    <row r="46" spans="1:21" ht="12.75" hidden="1">
      <c r="A46" s="14">
        <v>3</v>
      </c>
      <c r="B46" s="14" t="s">
        <v>168</v>
      </c>
      <c r="C46" s="65"/>
      <c r="D46" s="65"/>
      <c r="E46" s="65"/>
      <c r="F46" s="66">
        <f t="shared" si="8"/>
        <v>0</v>
      </c>
      <c r="G46" s="67"/>
      <c r="H46" s="68"/>
      <c r="I46" s="94"/>
      <c r="J46" s="81">
        <f t="shared" si="9"/>
        <v>0</v>
      </c>
      <c r="K46" s="73"/>
      <c r="L46" s="73">
        <v>13990</v>
      </c>
      <c r="M46" s="74">
        <v>5726</v>
      </c>
      <c r="N46" s="81">
        <f t="shared" si="10"/>
        <v>19716</v>
      </c>
      <c r="O46" s="43">
        <v>15000</v>
      </c>
      <c r="P46" s="44">
        <v>9458</v>
      </c>
      <c r="Q46" s="43"/>
      <c r="R46" s="81">
        <f t="shared" si="11"/>
        <v>24458</v>
      </c>
      <c r="S46" s="81">
        <f t="shared" si="12"/>
        <v>44174</v>
      </c>
      <c r="T46" s="43">
        <f t="shared" si="13"/>
        <v>11043.5</v>
      </c>
      <c r="U46" s="105">
        <f>ROUND(((T46*100)/T53),2)</f>
        <v>9.27</v>
      </c>
    </row>
    <row r="47" spans="1:21" ht="12.75" hidden="1">
      <c r="A47" s="64">
        <v>4</v>
      </c>
      <c r="B47" s="14" t="s">
        <v>169</v>
      </c>
      <c r="C47" s="65"/>
      <c r="D47" s="65"/>
      <c r="E47" s="65"/>
      <c r="F47" s="66">
        <f t="shared" si="8"/>
        <v>0</v>
      </c>
      <c r="G47" s="67"/>
      <c r="H47" s="68"/>
      <c r="I47" s="94"/>
      <c r="J47" s="81">
        <f t="shared" si="9"/>
        <v>0</v>
      </c>
      <c r="K47" s="73"/>
      <c r="L47" s="73">
        <v>8192</v>
      </c>
      <c r="M47" s="74">
        <v>8238</v>
      </c>
      <c r="N47" s="81">
        <f t="shared" si="10"/>
        <v>16430</v>
      </c>
      <c r="O47" s="43">
        <v>10044</v>
      </c>
      <c r="P47" s="44">
        <v>11214</v>
      </c>
      <c r="Q47" s="43"/>
      <c r="R47" s="81">
        <f t="shared" si="11"/>
        <v>21258</v>
      </c>
      <c r="S47" s="81">
        <f t="shared" si="12"/>
        <v>37688</v>
      </c>
      <c r="T47" s="43">
        <f t="shared" si="13"/>
        <v>9422</v>
      </c>
      <c r="U47" s="105">
        <f>ROUND(((T47*100)/T53),2)</f>
        <v>7.91</v>
      </c>
    </row>
    <row r="48" spans="1:21" ht="12.75" hidden="1">
      <c r="A48" s="64">
        <v>5</v>
      </c>
      <c r="B48" s="14" t="s">
        <v>170</v>
      </c>
      <c r="C48" s="65"/>
      <c r="D48" s="65"/>
      <c r="E48" s="65"/>
      <c r="F48" s="66">
        <f t="shared" si="8"/>
        <v>0</v>
      </c>
      <c r="G48" s="69"/>
      <c r="H48" s="68"/>
      <c r="I48" s="94"/>
      <c r="J48" s="81">
        <f t="shared" si="9"/>
        <v>0</v>
      </c>
      <c r="K48" s="95"/>
      <c r="L48" s="73">
        <v>8182</v>
      </c>
      <c r="M48" s="74">
        <v>12180</v>
      </c>
      <c r="N48" s="81">
        <f t="shared" si="10"/>
        <v>20362</v>
      </c>
      <c r="O48" s="43">
        <v>8948</v>
      </c>
      <c r="P48" s="44">
        <v>11448</v>
      </c>
      <c r="Q48" s="43"/>
      <c r="R48" s="81">
        <f t="shared" si="11"/>
        <v>20396</v>
      </c>
      <c r="S48" s="81">
        <f t="shared" si="12"/>
        <v>40758</v>
      </c>
      <c r="T48" s="43">
        <f t="shared" si="13"/>
        <v>10189.5</v>
      </c>
      <c r="U48" s="105">
        <f>ROUND(((T48*100)/T53),2)</f>
        <v>8.55</v>
      </c>
    </row>
    <row r="49" spans="1:21" ht="25.5" hidden="1">
      <c r="A49" s="64">
        <v>6</v>
      </c>
      <c r="B49" s="19" t="s">
        <v>171</v>
      </c>
      <c r="C49" s="65"/>
      <c r="D49" s="65"/>
      <c r="E49" s="65"/>
      <c r="F49" s="66">
        <f t="shared" si="8"/>
        <v>0</v>
      </c>
      <c r="G49" s="70"/>
      <c r="H49" s="71"/>
      <c r="I49" s="94"/>
      <c r="J49" s="81">
        <f t="shared" si="9"/>
        <v>0</v>
      </c>
      <c r="K49" s="73"/>
      <c r="L49" s="73">
        <v>13760</v>
      </c>
      <c r="M49" s="74">
        <v>13756</v>
      </c>
      <c r="N49" s="81">
        <f t="shared" si="10"/>
        <v>27516</v>
      </c>
      <c r="O49" s="43">
        <v>10040</v>
      </c>
      <c r="P49" s="44">
        <v>13286</v>
      </c>
      <c r="R49" s="81">
        <f t="shared" si="11"/>
        <v>23326</v>
      </c>
      <c r="S49" s="81">
        <f t="shared" si="12"/>
        <v>50842</v>
      </c>
      <c r="T49" s="43">
        <f t="shared" si="13"/>
        <v>12710.5</v>
      </c>
      <c r="U49" s="105">
        <f>ROUND(((T49*100)/T53),2)</f>
        <v>10.67</v>
      </c>
    </row>
    <row r="50" spans="1:21" ht="12.75" hidden="1">
      <c r="A50" s="64">
        <v>7</v>
      </c>
      <c r="B50" s="14" t="s">
        <v>28</v>
      </c>
      <c r="C50" s="72"/>
      <c r="D50" s="72"/>
      <c r="E50" s="72"/>
      <c r="F50" s="66">
        <f t="shared" si="8"/>
        <v>0</v>
      </c>
      <c r="G50" s="73"/>
      <c r="H50" s="74"/>
      <c r="I50" s="94"/>
      <c r="J50" s="81">
        <f t="shared" si="9"/>
        <v>0</v>
      </c>
      <c r="K50" s="73"/>
      <c r="L50" s="73">
        <v>6962</v>
      </c>
      <c r="M50" s="96">
        <v>12887.5</v>
      </c>
      <c r="N50" s="81">
        <f t="shared" si="10"/>
        <v>19849.5</v>
      </c>
      <c r="O50" s="43">
        <v>5989.5</v>
      </c>
      <c r="P50" s="44">
        <v>18266</v>
      </c>
      <c r="Q50" s="43"/>
      <c r="R50" s="81">
        <f t="shared" si="11"/>
        <v>24255.5</v>
      </c>
      <c r="S50" s="81">
        <f t="shared" si="12"/>
        <v>44105</v>
      </c>
      <c r="T50" s="43">
        <f t="shared" si="13"/>
        <v>11026.25</v>
      </c>
      <c r="U50" s="105">
        <f>ROUND(((T50*100)/T53),2)</f>
        <v>9.26</v>
      </c>
    </row>
    <row r="51" spans="1:21" ht="12.75" hidden="1">
      <c r="A51" s="64"/>
      <c r="B51" s="14" t="s">
        <v>182</v>
      </c>
      <c r="C51" s="72"/>
      <c r="D51" s="72"/>
      <c r="E51" s="72"/>
      <c r="F51" s="66">
        <f t="shared" si="8"/>
        <v>0</v>
      </c>
      <c r="G51" s="73"/>
      <c r="H51" s="74"/>
      <c r="I51" s="94"/>
      <c r="J51" s="81">
        <f t="shared" si="9"/>
        <v>0</v>
      </c>
      <c r="K51" s="73"/>
      <c r="L51" s="74"/>
      <c r="M51" s="73"/>
      <c r="N51" s="97">
        <f t="shared" si="10"/>
        <v>0</v>
      </c>
      <c r="O51" s="43">
        <v>0</v>
      </c>
      <c r="P51" s="44">
        <v>0</v>
      </c>
      <c r="Q51" s="43"/>
      <c r="R51" s="81">
        <f t="shared" si="11"/>
        <v>0</v>
      </c>
      <c r="S51" s="81">
        <f t="shared" si="12"/>
        <v>0</v>
      </c>
      <c r="T51" s="43">
        <f t="shared" si="13"/>
        <v>0</v>
      </c>
      <c r="U51" s="105">
        <f>ROUND(((T51*100)/T53),2)</f>
        <v>0</v>
      </c>
    </row>
    <row r="52" spans="1:21" ht="12.75" hidden="1">
      <c r="A52" s="64">
        <v>8</v>
      </c>
      <c r="B52" s="51" t="s">
        <v>172</v>
      </c>
      <c r="C52" s="72"/>
      <c r="D52" s="72"/>
      <c r="E52" s="72"/>
      <c r="F52" s="66">
        <f t="shared" si="8"/>
        <v>0</v>
      </c>
      <c r="G52" s="73"/>
      <c r="H52" s="74"/>
      <c r="I52" s="94"/>
      <c r="J52" s="81">
        <f t="shared" si="9"/>
        <v>0</v>
      </c>
      <c r="K52" s="73"/>
      <c r="L52" s="73">
        <v>17494</v>
      </c>
      <c r="M52" s="98">
        <v>10644</v>
      </c>
      <c r="N52" s="81">
        <f t="shared" si="10"/>
        <v>28138</v>
      </c>
      <c r="O52" s="43">
        <v>10548</v>
      </c>
      <c r="P52" s="44">
        <v>11820</v>
      </c>
      <c r="Q52" s="43"/>
      <c r="R52" s="81">
        <f t="shared" si="11"/>
        <v>22368</v>
      </c>
      <c r="S52" s="81">
        <f t="shared" si="12"/>
        <v>50506</v>
      </c>
      <c r="T52" s="43">
        <f t="shared" si="13"/>
        <v>12626.5</v>
      </c>
      <c r="U52" s="105">
        <f>ROUND(((T52*100)/T53),2)</f>
        <v>10.6</v>
      </c>
    </row>
    <row r="53" spans="1:21" ht="12.75" hidden="1">
      <c r="A53" s="24"/>
      <c r="B53" s="14" t="s">
        <v>19</v>
      </c>
      <c r="C53" s="75">
        <f aca="true" t="shared" si="14" ref="C53:U53">SUM(C44:C52)</f>
        <v>0</v>
      </c>
      <c r="D53" s="75">
        <f t="shared" si="14"/>
        <v>0</v>
      </c>
      <c r="E53" s="75">
        <f t="shared" si="14"/>
        <v>0</v>
      </c>
      <c r="F53" s="75">
        <f t="shared" si="14"/>
        <v>0</v>
      </c>
      <c r="G53" s="75">
        <f t="shared" si="14"/>
        <v>0</v>
      </c>
      <c r="H53" s="75">
        <f t="shared" si="14"/>
        <v>0</v>
      </c>
      <c r="I53" s="75">
        <f t="shared" si="14"/>
        <v>0</v>
      </c>
      <c r="J53" s="75">
        <f t="shared" si="14"/>
        <v>0</v>
      </c>
      <c r="K53" s="75">
        <f t="shared" si="14"/>
        <v>0</v>
      </c>
      <c r="L53" s="75">
        <f t="shared" si="14"/>
        <v>134537</v>
      </c>
      <c r="M53" s="75">
        <f t="shared" si="14"/>
        <v>102060.5</v>
      </c>
      <c r="N53" s="75">
        <f t="shared" si="14"/>
        <v>236597.5</v>
      </c>
      <c r="O53" s="75">
        <f t="shared" si="14"/>
        <v>118721.5</v>
      </c>
      <c r="P53" s="75">
        <f t="shared" si="14"/>
        <v>121200</v>
      </c>
      <c r="Q53" s="75">
        <f t="shared" si="14"/>
        <v>0</v>
      </c>
      <c r="R53" s="75">
        <f t="shared" si="14"/>
        <v>239921.5</v>
      </c>
      <c r="S53" s="75">
        <f t="shared" si="14"/>
        <v>476519</v>
      </c>
      <c r="T53" s="43">
        <f t="shared" si="14"/>
        <v>119129.75</v>
      </c>
      <c r="U53" s="105">
        <f t="shared" si="14"/>
        <v>100</v>
      </c>
    </row>
    <row r="54" ht="12.75" hidden="1"/>
  </sheetData>
  <sheetProtection/>
  <printOptions/>
  <pageMargins left="0" right="0" top="0.98" bottom="0.98" header="0.51" footer="0.51"/>
  <pageSetup horizontalDpi="600" verticalDpi="6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pcweb</dc:creator>
  <cp:keywords/>
  <dc:description/>
  <cp:lastModifiedBy/>
  <dcterms:created xsi:type="dcterms:W3CDTF">2017-01-05T09:51:19Z</dcterms:created>
  <dcterms:modified xsi:type="dcterms:W3CDTF">2017-01-05T10:09:04Z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1033-10.1.0.5674</vt:lpwstr>
  </property>
</Properties>
</file>